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120" windowWidth="12120" windowHeight="8700"/>
  </bookViews>
  <sheets>
    <sheet name="planilha de custo-PRAÇA LIMAS" sheetId="3" r:id="rId1"/>
    <sheet name="Composição" sheetId="4" state="hidden" r:id="rId2"/>
    <sheet name="BDI" sheetId="5" state="hidden" r:id="rId3"/>
    <sheet name="CRONO-FF" sheetId="7" r:id="rId4"/>
  </sheets>
  <definedNames>
    <definedName name="_xlnm.Print_Area" localSheetId="0">'planilha de custo-PRAÇA LIMAS'!$A$1:$I$34</definedName>
    <definedName name="_xlnm.Print_Titles" localSheetId="0">'planilha de custo-PRAÇA LIMAS'!$1:$9</definedName>
  </definedNames>
  <calcPr calcId="144525"/>
</workbook>
</file>

<file path=xl/calcChain.xml><?xml version="1.0" encoding="utf-8"?>
<calcChain xmlns="http://schemas.openxmlformats.org/spreadsheetml/2006/main">
  <c r="H12" i="7" l="1"/>
  <c r="G12" i="7"/>
  <c r="F12" i="7"/>
  <c r="L12" i="7"/>
  <c r="L14" i="7" s="1"/>
  <c r="L10" i="7"/>
  <c r="K11" i="7"/>
  <c r="K15" i="7" s="1"/>
  <c r="F15" i="7"/>
  <c r="G15" i="7"/>
  <c r="H15" i="7"/>
  <c r="J15" i="7"/>
  <c r="K13" i="7"/>
  <c r="E20" i="3" l="1"/>
  <c r="B12" i="7"/>
  <c r="B10" i="7"/>
  <c r="B8" i="7"/>
  <c r="A6" i="7"/>
  <c r="F28" i="3"/>
  <c r="G27" i="3"/>
  <c r="G25" i="3"/>
  <c r="G23" i="3"/>
  <c r="G12" i="3"/>
  <c r="I12" i="3" s="1"/>
  <c r="G11" i="3"/>
  <c r="I11" i="3" s="1"/>
  <c r="I13" i="3" l="1"/>
  <c r="C8" i="7" s="1"/>
  <c r="E9" i="7" s="1"/>
  <c r="E15" i="7" s="1"/>
  <c r="G18" i="3"/>
  <c r="E15" i="3"/>
  <c r="E16" i="3" s="1"/>
  <c r="E17" i="3"/>
  <c r="E19" i="3" s="1"/>
  <c r="G19" i="3"/>
  <c r="G20" i="3"/>
  <c r="G16" i="3"/>
  <c r="G17" i="3"/>
  <c r="G15" i="3"/>
  <c r="I27" i="3"/>
  <c r="I25" i="3"/>
  <c r="K9" i="7" l="1"/>
  <c r="E18" i="3"/>
  <c r="I18" i="3" s="1"/>
  <c r="I19" i="3"/>
  <c r="I16" i="3"/>
  <c r="I15" i="3"/>
  <c r="I17" i="3"/>
  <c r="I20" i="3"/>
  <c r="H19" i="3"/>
  <c r="H20" i="3"/>
  <c r="H15" i="3"/>
  <c r="I23" i="3"/>
  <c r="I10" i="5"/>
  <c r="L9" i="7" l="1"/>
  <c r="I21" i="3"/>
  <c r="C10" i="7" s="1"/>
  <c r="H24" i="3"/>
  <c r="G24" i="3"/>
  <c r="I24" i="3" s="1"/>
  <c r="I28" i="3" s="1"/>
  <c r="H26" i="3"/>
  <c r="G26" i="3"/>
  <c r="I26" i="3" s="1"/>
  <c r="F18" i="4"/>
  <c r="F19" i="4"/>
  <c r="F20" i="4"/>
  <c r="F21" i="4"/>
  <c r="F17" i="4"/>
  <c r="I29" i="3" l="1"/>
  <c r="C12" i="7"/>
  <c r="I15" i="7"/>
  <c r="C14" i="7"/>
  <c r="H17" i="3"/>
  <c r="H18" i="3"/>
  <c r="F22" i="4"/>
  <c r="F10" i="4"/>
  <c r="F9" i="4"/>
  <c r="F8" i="4"/>
  <c r="F7" i="4"/>
  <c r="F6" i="4"/>
  <c r="L11" i="7" l="1"/>
  <c r="L13" i="7"/>
  <c r="H21" i="3"/>
  <c r="F11" i="4"/>
  <c r="H23" i="3"/>
  <c r="H28" i="3" s="1"/>
  <c r="L15" i="7" l="1"/>
  <c r="H29" i="3"/>
  <c r="E8" i="7" l="1"/>
  <c r="J10" i="7"/>
  <c r="I10" i="7"/>
  <c r="H10" i="7"/>
  <c r="H14" i="7" s="1"/>
  <c r="G10" i="7"/>
  <c r="G14" i="7" s="1"/>
  <c r="F10" i="7"/>
  <c r="F14" i="7" s="1"/>
  <c r="E12" i="7"/>
  <c r="E10" i="7"/>
  <c r="I12" i="7"/>
  <c r="J12" i="7"/>
  <c r="J14" i="7" s="1"/>
  <c r="K12" i="7"/>
  <c r="K8" i="7"/>
  <c r="L8" i="7" s="1"/>
  <c r="K10" i="7"/>
  <c r="E14" i="7" l="1"/>
  <c r="K14" i="7"/>
  <c r="I14" i="7"/>
</calcChain>
</file>

<file path=xl/sharedStrings.xml><?xml version="1.0" encoding="utf-8"?>
<sst xmlns="http://schemas.openxmlformats.org/spreadsheetml/2006/main" count="171" uniqueCount="129">
  <si>
    <t xml:space="preserve"> m²</t>
  </si>
  <si>
    <t>1.1</t>
  </si>
  <si>
    <t>1.2</t>
  </si>
  <si>
    <t>m³</t>
  </si>
  <si>
    <t>2.1</t>
  </si>
  <si>
    <t>2.2</t>
  </si>
  <si>
    <t>2.4</t>
  </si>
  <si>
    <t>m²</t>
  </si>
  <si>
    <t>m</t>
  </si>
  <si>
    <t>unid</t>
  </si>
  <si>
    <t>Item</t>
  </si>
  <si>
    <t>Descrição dos Serviços</t>
  </si>
  <si>
    <t>Unid.</t>
  </si>
  <si>
    <t>Quant.</t>
  </si>
  <si>
    <t>BDI</t>
  </si>
  <si>
    <t>Composição 1: Piso Tátil em borracha, assentado com cola, espessura 5mm (m²)</t>
  </si>
  <si>
    <t>Cód. SINAPI</t>
  </si>
  <si>
    <t>Descrição do Insumo</t>
  </si>
  <si>
    <t>Coef.</t>
  </si>
  <si>
    <t>Valor Unit.</t>
  </si>
  <si>
    <t>Valor Total</t>
  </si>
  <si>
    <t>Pedreiro</t>
  </si>
  <si>
    <t>h</t>
  </si>
  <si>
    <t>Servente</t>
  </si>
  <si>
    <t>Piso Tátil (25x25cm)</t>
  </si>
  <si>
    <t>Cola Neoprene</t>
  </si>
  <si>
    <t>kg</t>
  </si>
  <si>
    <t>Lixa</t>
  </si>
  <si>
    <t>Valor Total Unitário</t>
  </si>
  <si>
    <t>Composição 2: Piso Tátil em placa cimentícia de alta resistência (25x25cm), espessura 5mm (m²)</t>
  </si>
  <si>
    <t>Areia lavada média</t>
  </si>
  <si>
    <t>Cimento Portland</t>
  </si>
  <si>
    <t xml:space="preserve"> </t>
  </si>
  <si>
    <t>Composição do BDI sugerida</t>
  </si>
  <si>
    <t>Composição adotada</t>
  </si>
  <si>
    <t>BDI  Proposto:</t>
  </si>
  <si>
    <t>Administração Central (AC)</t>
  </si>
  <si>
    <t>Lucro (L)</t>
  </si>
  <si>
    <t>Despesas Financeiras (DF)</t>
  </si>
  <si>
    <t>Seguros (S)</t>
  </si>
  <si>
    <t>Garantias (G)</t>
  </si>
  <si>
    <t xml:space="preserve">Riscos (R) </t>
  </si>
  <si>
    <t>Tributos (I)</t>
  </si>
  <si>
    <t xml:space="preserve">FORMA DE EXECUÇÃO: </t>
  </si>
  <si>
    <r>
      <rPr>
        <u/>
        <sz val="10"/>
        <rFont val="Arial"/>
        <family val="2"/>
      </rPr>
      <t>Observação</t>
    </r>
    <r>
      <rPr>
        <sz val="10"/>
        <rFont val="Arial"/>
        <family val="2"/>
      </rPr>
      <t>:   Composição do BDI,  Fórmula de Cálculo nos termos do Acórdão 2622/2013 do TCU.</t>
    </r>
  </si>
  <si>
    <t>TERCEIRO QUARTIL</t>
  </si>
  <si>
    <t>CONF. LEG</t>
  </si>
  <si>
    <t xml:space="preserve">CALCULO DO BDI - </t>
  </si>
  <si>
    <t xml:space="preserve">FOLHA Nº:  </t>
  </si>
  <si>
    <t>REGIÃO/MÊS DE REFERÊNCIA: Região Central setembro/13</t>
  </si>
  <si>
    <t xml:space="preserve">PRAZO DE EXECUÇÃO:   </t>
  </si>
  <si>
    <t>DATA:31/10/2013</t>
  </si>
  <si>
    <t>PREFEITURA  MUNICIPAL DE SÃO GONÇALO DO PARÁ-MG</t>
  </si>
  <si>
    <t xml:space="preserve">OBRA: UBS QUILOMBO DO GAIA </t>
  </si>
  <si>
    <t>LOCAL:  COMUNIDADE QUILOMBO DO GAIA</t>
  </si>
  <si>
    <t>Valor Unit. (R$)</t>
  </si>
  <si>
    <t>Valor Unit. c/ BDI (R$)</t>
  </si>
  <si>
    <t>V.Total(R$) SEM BDI</t>
  </si>
  <si>
    <t>Valor Total (R$)</t>
  </si>
  <si>
    <t>Cód.SINAPI ou SETOP</t>
  </si>
  <si>
    <t>Subtotal item</t>
  </si>
  <si>
    <t>Flávio L. Greco S.</t>
  </si>
  <si>
    <t>CREA-MG 64.880/D</t>
  </si>
  <si>
    <t>Físico %</t>
  </si>
  <si>
    <t>Financeiro</t>
  </si>
  <si>
    <t>OBR-VIA-145</t>
  </si>
  <si>
    <t>OBR-VIA-160</t>
  </si>
  <si>
    <t>OBR-VIA-180</t>
  </si>
  <si>
    <t>OBR-VIA-165</t>
  </si>
  <si>
    <t>1.3</t>
  </si>
  <si>
    <t>1.4</t>
  </si>
  <si>
    <t>PAI-GRA-005</t>
  </si>
  <si>
    <t>1.5</t>
  </si>
  <si>
    <t>BANCO DE JARDIM EM CONCRETO TIPO 1, 130 X 40 CM, H = 45 CM</t>
  </si>
  <si>
    <t>BAN-JAR-010</t>
  </si>
  <si>
    <t>Pç</t>
  </si>
  <si>
    <t xml:space="preserve"> PREFEITURA MUNICIPAL DE IGARATINGA</t>
  </si>
  <si>
    <r>
      <t>Município</t>
    </r>
    <r>
      <rPr>
        <sz val="11"/>
        <rFont val="Arial"/>
        <family val="2"/>
      </rPr>
      <t>: Igaratinga / MG</t>
    </r>
  </si>
  <si>
    <r>
      <t>Obra</t>
    </r>
    <r>
      <rPr>
        <sz val="11"/>
        <rFont val="Arial"/>
        <family val="2"/>
      </rPr>
      <t xml:space="preserve">: </t>
    </r>
    <r>
      <rPr>
        <b/>
        <sz val="11"/>
        <rFont val="Arial"/>
        <family val="2"/>
      </rPr>
      <t xml:space="preserve"> Reforma Praça Limas</t>
    </r>
  </si>
  <si>
    <t>MEIO-FIO DE CONCRETO PRÉ-MOLDADO TIPO A - (12 X 16,7 X 35) CM,
INCLUSIVE ESCAVAÇÃO E REATERRO</t>
  </si>
  <si>
    <t>URB-MFC-005</t>
  </si>
  <si>
    <t>2.3</t>
  </si>
  <si>
    <t>PAI-MUD-010</t>
  </si>
  <si>
    <t>2.5</t>
  </si>
  <si>
    <t>PLACAS</t>
  </si>
  <si>
    <t>IIO-PLA-005</t>
  </si>
  <si>
    <t>COMPOSIÇÃO</t>
  </si>
  <si>
    <t>EXECUÇÃO DE BASE DE SOLO ESTABILIZADO GRANULOMETRICAMENTE SEM MISTURA COM PROCTOR INTERMEDIÁRIO, INCLUINDO ESCAVAÇÃO, CARGA, DESCARGA, ESPALHAMENTO E COMPACTAÇÃO DO MATERIAL, EXCLUSIVE AQUISIÇÃO E TRANSPORTE DO MATERIAL.</t>
  </si>
  <si>
    <t>EXECUÇÃO DE IMPRIMAÇÃO COM MATERIAL BETUMINOSO, INCLUINDO FORNECIMENTO E TRANSPORTE DO MATERIAL BETUMINOSO DENTRO DO ANTEIRO DE OBRAS, EXCLUSIVE TRANSPORTE DO MATERIAL BETUMINOSO ATÉ A USINA.</t>
  </si>
  <si>
    <t>1.6</t>
  </si>
  <si>
    <t>OBR-VIA-320</t>
  </si>
  <si>
    <t>TRANSPORTE DE MATERIAL DE JAZIDA PARA CONSERVAÇÃO DMT DE 10 A 15 KM</t>
  </si>
  <si>
    <t>m³XKm</t>
  </si>
  <si>
    <t>1</t>
  </si>
  <si>
    <t>FORNECIMENTO E COLOCAÇÃO DE PLACA DE OBRA EM CHAPA GALVANIZADA (6,00 X 3,00 M) - EM CHAPA GALVANIZADA 0,26 AFIXADAS COM REBITES 540 E PARAFUSOS 3/8, EM ESTRUTURA METÁLICA VIGA U 2" ENRIJECIDA COM METALON 20 X 20, SUPORTE EM EUCALIPTO AUTOCLAVADO PINTADAS NE FRENTE E NO VERSO COM FUNDO ANTICORROSIVO E TINTA AUTOMOTIVA, CONFORME MANUAL DE IDENTIDADE VISUAL DO GOVERNO DE IGARATINGA</t>
  </si>
  <si>
    <t>PLACA DE SINALIZAÇÃO VERTICAL EM CHAPA DE AÇO, COM PINTURA REFLETIVA, FIXADA COM SUPORTE DE AÇO - FORNECIMENTO E COLOCAÇÃO COM SINALIZAÇÃO A SER DEFINA PELA PREFEITURA</t>
  </si>
  <si>
    <t>PLANTIO DE GRAMA BATATAIS EM PLACAS, INCLUSIVE TERRA VEGETAL E CONSERVAÇÃO POR 30 DIAS</t>
  </si>
  <si>
    <t>PIS-CON-025</t>
  </si>
  <si>
    <t xml:space="preserve">PISO EM CONCRETO FCK = 13,5 MPA, E = 8 CM, ACABAMENTO SARRAFEADO, DESEMPENADO E FELTRADO, PARA ÁREA EXTERNA </t>
  </si>
  <si>
    <t xml:space="preserve">URB-PAS-006 </t>
  </si>
  <si>
    <t xml:space="preserve">PASSEIOS DE CONCRETO E = 6 CM, FCK = 10 MPA, JUNTA SECA </t>
  </si>
  <si>
    <t>FORNECIMENTO DE ÁRVORE DE 180 CM DE ALTURA INCLUSIVE O PLANTIO E PREPARO DE COVAS (60X60X60CM), ESPECIES A SEREM DEFINIDAS PELA PREFEITURA.
X 60 X 60 CM</t>
  </si>
  <si>
    <r>
      <t>Endereço</t>
    </r>
    <r>
      <rPr>
        <sz val="11"/>
        <rFont val="Arial"/>
        <family val="2"/>
      </rPr>
      <t>:  Av. Nossa Senhora Aparecida com Rua São Paulo</t>
    </r>
  </si>
  <si>
    <t xml:space="preserve">PLANILHA ORÇAMENTÁRIA </t>
  </si>
  <si>
    <t xml:space="preserve">Total Geral </t>
  </si>
  <si>
    <t>Enegenheiro Civil</t>
  </si>
  <si>
    <t>EXECUÇÃO DE CONCRETO BETUMINOSO USINADO A QUENTE (CBUQ) COM MATERIAL BETUMINOSO, COM O  FORNECIMENTO DOS AGREGADOS E TRANSPORTE DO MATERIAL BETUMINOSO DENTRO DO CANTEIRO DE OBRAS, INCLUSIVE O TRANSPORTE DO MATERIAL BETUMINOSO E AGREGADOS ATÉ A USINA</t>
  </si>
  <si>
    <t xml:space="preserve">EXECUÇÃO DE PINTURA DE LIGAÇÃO COM MATERIAL BETUMINOSO, INCLUINDO FORNECIMENTO E TRANSPORTE DO MATERIAL BETUMINOSO DENTRO DO CANTEIRO DE OBRAS, EXCLUSIVE TRANSPORTE DO MATERIAL BETUMINOSO ATÉ A USINA.
</t>
  </si>
  <si>
    <t>CRONOGRAMA FÍSICO – FINANCEIRO</t>
  </si>
  <si>
    <t>Descição</t>
  </si>
  <si>
    <t>Valor do Item</t>
  </si>
  <si>
    <t>Físico / Financeiro</t>
  </si>
  <si>
    <t>Mês 1</t>
  </si>
  <si>
    <t>Mês 2</t>
  </si>
  <si>
    <t>Total</t>
  </si>
  <si>
    <t xml:space="preserve">TOTAL       </t>
  </si>
  <si>
    <t>Responsável Técnico:</t>
  </si>
  <si>
    <r>
      <t>Observações:</t>
    </r>
    <r>
      <rPr>
        <sz val="10"/>
        <rFont val="Arial"/>
        <family val="2"/>
      </rPr>
      <t xml:space="preserve"> </t>
    </r>
  </si>
  <si>
    <t>CREA: 64.880 / D</t>
  </si>
  <si>
    <t>Fábio Alves Costa Fonseca</t>
  </si>
  <si>
    <t>Prefeito Municipal</t>
  </si>
  <si>
    <t>DATA: 25/09/2015</t>
  </si>
  <si>
    <t>Mês 3</t>
  </si>
  <si>
    <t>Mês 4</t>
  </si>
  <si>
    <t>PAVIMENTAÇÃO VIA EXTERNA</t>
  </si>
  <si>
    <t>PRAÇA E PISOS</t>
  </si>
  <si>
    <t>Mês 5</t>
  </si>
  <si>
    <t>Mês 6</t>
  </si>
  <si>
    <t>Mês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</si>
</sst>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(* #,##0.00_);_(* \(#,##0.00\);_(* &quot;-&quot;??_);_(@_)"/>
  </numFmts>
  <fonts count="1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b/>
      <sz val="8"/>
      <name val="Arial"/>
      <family val="2"/>
    </font>
    <font>
      <sz val="8"/>
      <color rgb="FF000000"/>
      <name val="Arial"/>
      <family val="2"/>
    </font>
    <font>
      <b/>
      <sz val="18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b/>
      <sz val="22"/>
      <name val="Arial"/>
      <family val="2"/>
    </font>
    <font>
      <b/>
      <sz val="24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indexed="9"/>
        <bgColor indexed="64"/>
      </patternFill>
    </fill>
  </fills>
  <borders count="6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267">
    <xf numFmtId="0" fontId="0" fillId="0" borderId="0" xfId="0"/>
    <xf numFmtId="0" fontId="5" fillId="0" borderId="0" xfId="0" applyFont="1"/>
    <xf numFmtId="0" fontId="5" fillId="4" borderId="4" xfId="0" applyFont="1" applyFill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4" xfId="0" applyFont="1" applyBorder="1"/>
    <xf numFmtId="2" fontId="5" fillId="0" borderId="4" xfId="0" applyNumberFormat="1" applyFont="1" applyBorder="1" applyAlignment="1">
      <alignment horizontal="center"/>
    </xf>
    <xf numFmtId="164" fontId="5" fillId="0" borderId="4" xfId="1" applyFont="1" applyBorder="1"/>
    <xf numFmtId="0" fontId="5" fillId="0" borderId="14" xfId="0" applyFont="1" applyBorder="1"/>
    <xf numFmtId="0" fontId="5" fillId="0" borderId="15" xfId="0" applyFont="1" applyBorder="1"/>
    <xf numFmtId="0" fontId="5" fillId="0" borderId="16" xfId="0" applyFont="1" applyBorder="1"/>
    <xf numFmtId="164" fontId="4" fillId="0" borderId="4" xfId="0" applyNumberFormat="1" applyFont="1" applyBorder="1"/>
    <xf numFmtId="0" fontId="4" fillId="0" borderId="0" xfId="0" applyFont="1"/>
    <xf numFmtId="164" fontId="5" fillId="0" borderId="4" xfId="1" applyFont="1" applyFill="1" applyBorder="1"/>
    <xf numFmtId="0" fontId="2" fillId="4" borderId="1" xfId="0" applyFont="1" applyFill="1" applyBorder="1" applyAlignment="1" applyProtection="1">
      <alignment horizontal="center" vertical="center" wrapText="1"/>
    </xf>
    <xf numFmtId="0" fontId="2" fillId="0" borderId="3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left" vertical="center" wrapText="1"/>
    </xf>
    <xf numFmtId="0" fontId="2" fillId="0" borderId="0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left" vertical="center"/>
    </xf>
    <xf numFmtId="10" fontId="2" fillId="0" borderId="0" xfId="2" applyNumberFormat="1" applyFont="1" applyFill="1" applyBorder="1" applyAlignment="1" applyProtection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10" fontId="2" fillId="6" borderId="1" xfId="2" applyNumberFormat="1" applyFont="1" applyFill="1" applyBorder="1" applyAlignment="1" applyProtection="1">
      <alignment horizontal="center" vertical="center"/>
    </xf>
    <xf numFmtId="10" fontId="1" fillId="6" borderId="22" xfId="0" applyNumberFormat="1" applyFont="1" applyFill="1" applyBorder="1" applyAlignment="1" applyProtection="1">
      <alignment horizontal="center" vertical="center" wrapText="1"/>
    </xf>
    <xf numFmtId="10" fontId="1" fillId="6" borderId="26" xfId="0" applyNumberFormat="1" applyFont="1" applyFill="1" applyBorder="1" applyAlignment="1" applyProtection="1">
      <alignment horizontal="center" vertical="center" wrapText="1"/>
    </xf>
    <xf numFmtId="10" fontId="1" fillId="6" borderId="31" xfId="0" applyNumberFormat="1" applyFont="1" applyFill="1" applyBorder="1" applyAlignment="1" applyProtection="1">
      <alignment horizontal="center" vertical="center" wrapText="1"/>
    </xf>
    <xf numFmtId="10" fontId="1" fillId="6" borderId="32" xfId="0" applyNumberFormat="1" applyFont="1" applyFill="1" applyBorder="1" applyAlignment="1" applyProtection="1">
      <alignment horizontal="center" vertical="center" wrapText="1"/>
    </xf>
    <xf numFmtId="0" fontId="1" fillId="6" borderId="30" xfId="0" applyFont="1" applyFill="1" applyBorder="1" applyAlignment="1" applyProtection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164" fontId="3" fillId="2" borderId="0" xfId="1" applyFont="1" applyFill="1" applyAlignment="1">
      <alignment horizontal="right" vertical="center"/>
    </xf>
    <xf numFmtId="0" fontId="3" fillId="2" borderId="0" xfId="0" applyFont="1" applyFill="1" applyAlignment="1">
      <alignment horizontal="center" vertical="center"/>
    </xf>
    <xf numFmtId="164" fontId="3" fillId="2" borderId="0" xfId="1" applyFont="1" applyFill="1" applyAlignment="1">
      <alignment vertical="center"/>
    </xf>
    <xf numFmtId="164" fontId="3" fillId="2" borderId="0" xfId="1" applyFont="1" applyFill="1" applyBorder="1" applyAlignment="1">
      <alignment vertical="center"/>
    </xf>
    <xf numFmtId="0" fontId="8" fillId="2" borderId="4" xfId="0" applyFont="1" applyFill="1" applyBorder="1" applyAlignment="1">
      <alignment vertical="center" wrapText="1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164" fontId="3" fillId="2" borderId="0" xfId="1" applyFont="1" applyFill="1" applyBorder="1" applyAlignment="1">
      <alignment horizontal="center" vertical="center"/>
    </xf>
    <xf numFmtId="164" fontId="3" fillId="2" borderId="46" xfId="1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left" vertical="center"/>
    </xf>
    <xf numFmtId="4" fontId="8" fillId="2" borderId="4" xfId="1" applyNumberFormat="1" applyFont="1" applyFill="1" applyBorder="1" applyAlignment="1">
      <alignment horizontal="center" vertical="center" wrapText="1"/>
    </xf>
    <xf numFmtId="4" fontId="8" fillId="2" borderId="4" xfId="1" applyNumberFormat="1" applyFont="1" applyFill="1" applyBorder="1" applyAlignment="1">
      <alignment horizontal="right" vertical="center" wrapText="1"/>
    </xf>
    <xf numFmtId="49" fontId="2" fillId="3" borderId="4" xfId="0" applyNumberFormat="1" applyFont="1" applyFill="1" applyBorder="1" applyAlignment="1">
      <alignment horizontal="center" vertical="center"/>
    </xf>
    <xf numFmtId="49" fontId="2" fillId="3" borderId="4" xfId="0" applyNumberFormat="1" applyFont="1" applyFill="1" applyBorder="1" applyAlignment="1">
      <alignment horizontal="justify" vertical="center" wrapText="1"/>
    </xf>
    <xf numFmtId="4" fontId="2" fillId="3" borderId="4" xfId="0" applyNumberFormat="1" applyFont="1" applyFill="1" applyBorder="1" applyAlignment="1">
      <alignment horizontal="center" vertical="center" wrapText="1"/>
    </xf>
    <xf numFmtId="164" fontId="2" fillId="3" borderId="4" xfId="1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15" xfId="0" applyFont="1" applyFill="1" applyBorder="1" applyAlignment="1">
      <alignment vertical="center"/>
    </xf>
    <xf numFmtId="0" fontId="4" fillId="2" borderId="37" xfId="0" applyFont="1" applyFill="1" applyBorder="1" applyAlignment="1">
      <alignment vertical="center"/>
    </xf>
    <xf numFmtId="0" fontId="4" fillId="2" borderId="51" xfId="0" applyFont="1" applyFill="1" applyBorder="1" applyAlignment="1">
      <alignment vertical="center"/>
    </xf>
    <xf numFmtId="0" fontId="4" fillId="2" borderId="52" xfId="0" applyFont="1" applyFill="1" applyBorder="1" applyAlignment="1">
      <alignment vertical="center"/>
    </xf>
    <xf numFmtId="0" fontId="4" fillId="2" borderId="11" xfId="0" applyFont="1" applyFill="1" applyBorder="1" applyAlignment="1">
      <alignment vertical="center"/>
    </xf>
    <xf numFmtId="0" fontId="4" fillId="2" borderId="12" xfId="0" applyFont="1" applyFill="1" applyBorder="1" applyAlignment="1">
      <alignment vertical="center"/>
    </xf>
    <xf numFmtId="0" fontId="4" fillId="2" borderId="17" xfId="0" applyFont="1" applyFill="1" applyBorder="1" applyAlignment="1">
      <alignment vertical="center"/>
    </xf>
    <xf numFmtId="0" fontId="5" fillId="2" borderId="3" xfId="0" applyFont="1" applyFill="1" applyBorder="1" applyAlignment="1">
      <alignment vertical="center"/>
    </xf>
    <xf numFmtId="164" fontId="2" fillId="3" borderId="4" xfId="1" applyFont="1" applyFill="1" applyBorder="1" applyAlignment="1">
      <alignment horizontal="center" vertical="center"/>
    </xf>
    <xf numFmtId="0" fontId="3" fillId="2" borderId="8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164" fontId="3" fillId="2" borderId="9" xfId="1" applyFont="1" applyFill="1" applyBorder="1" applyAlignment="1">
      <alignment horizontal="right" vertical="center"/>
    </xf>
    <xf numFmtId="164" fontId="3" fillId="0" borderId="4" xfId="1" applyFont="1" applyFill="1" applyBorder="1" applyAlignment="1">
      <alignment horizontal="justify" vertical="top"/>
    </xf>
    <xf numFmtId="164" fontId="4" fillId="2" borderId="15" xfId="1" applyFont="1" applyFill="1" applyBorder="1" applyAlignment="1">
      <alignment vertical="center"/>
    </xf>
    <xf numFmtId="164" fontId="4" fillId="2" borderId="52" xfId="1" applyFont="1" applyFill="1" applyBorder="1" applyAlignment="1">
      <alignment vertical="center"/>
    </xf>
    <xf numFmtId="49" fontId="2" fillId="2" borderId="4" xfId="0" applyNumberFormat="1" applyFont="1" applyFill="1" applyBorder="1" applyAlignment="1">
      <alignment horizontal="center" vertical="center"/>
    </xf>
    <xf numFmtId="164" fontId="2" fillId="2" borderId="4" xfId="1" applyFont="1" applyFill="1" applyBorder="1" applyAlignment="1">
      <alignment horizontal="center" vertical="center"/>
    </xf>
    <xf numFmtId="4" fontId="2" fillId="2" borderId="4" xfId="0" applyNumberFormat="1" applyFont="1" applyFill="1" applyBorder="1" applyAlignment="1">
      <alignment horizontal="center" vertical="center" wrapText="1"/>
    </xf>
    <xf numFmtId="164" fontId="2" fillId="2" borderId="4" xfId="1" applyFont="1" applyFill="1" applyBorder="1" applyAlignment="1">
      <alignment horizontal="center" vertical="center" wrapText="1"/>
    </xf>
    <xf numFmtId="2" fontId="3" fillId="2" borderId="4" xfId="0" applyNumberFormat="1" applyFont="1" applyFill="1" applyBorder="1" applyAlignment="1">
      <alignment horizontal="justify" vertical="top" wrapText="1"/>
    </xf>
    <xf numFmtId="49" fontId="1" fillId="2" borderId="4" xfId="0" applyNumberFormat="1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horizontal="center" vertical="center"/>
    </xf>
    <xf numFmtId="164" fontId="1" fillId="2" borderId="4" xfId="1" applyFont="1" applyFill="1" applyBorder="1" applyAlignment="1">
      <alignment horizontal="center" vertical="center"/>
    </xf>
    <xf numFmtId="164" fontId="1" fillId="2" borderId="4" xfId="1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164" fontId="1" fillId="2" borderId="4" xfId="1" applyFont="1" applyFill="1" applyBorder="1" applyAlignment="1">
      <alignment vertical="center"/>
    </xf>
    <xf numFmtId="0" fontId="1" fillId="2" borderId="4" xfId="0" applyNumberFormat="1" applyFont="1" applyFill="1" applyBorder="1" applyAlignment="1">
      <alignment horizontal="center" vertical="center" wrapText="1"/>
    </xf>
    <xf numFmtId="164" fontId="1" fillId="2" borderId="4" xfId="1" applyFont="1" applyFill="1" applyBorder="1" applyAlignment="1">
      <alignment vertical="center" wrapText="1"/>
    </xf>
    <xf numFmtId="0" fontId="1" fillId="2" borderId="4" xfId="1" applyNumberFormat="1" applyFont="1" applyFill="1" applyBorder="1" applyAlignment="1">
      <alignment vertical="center" wrapText="1"/>
    </xf>
    <xf numFmtId="0" fontId="3" fillId="2" borderId="4" xfId="0" applyNumberFormat="1" applyFont="1" applyFill="1" applyBorder="1" applyAlignment="1">
      <alignment horizontal="justify" vertical="top" wrapText="1"/>
    </xf>
    <xf numFmtId="164" fontId="5" fillId="2" borderId="0" xfId="1" applyFont="1" applyFill="1" applyBorder="1" applyAlignment="1">
      <alignment vertical="center"/>
    </xf>
    <xf numFmtId="164" fontId="8" fillId="2" borderId="4" xfId="1" applyFont="1" applyFill="1" applyBorder="1" applyAlignment="1">
      <alignment vertical="center" wrapText="1"/>
    </xf>
    <xf numFmtId="164" fontId="3" fillId="2" borderId="0" xfId="1" applyFont="1" applyFill="1" applyAlignment="1">
      <alignment horizontal="center" vertical="center"/>
    </xf>
    <xf numFmtId="0" fontId="9" fillId="2" borderId="4" xfId="0" applyFont="1" applyFill="1" applyBorder="1" applyAlignment="1">
      <alignment horizontal="justify" vertical="top" wrapText="1"/>
    </xf>
    <xf numFmtId="10" fontId="4" fillId="2" borderId="2" xfId="2" applyNumberFormat="1" applyFont="1" applyFill="1" applyBorder="1" applyAlignment="1">
      <alignment vertical="center"/>
    </xf>
    <xf numFmtId="0" fontId="3" fillId="2" borderId="58" xfId="0" applyFont="1" applyFill="1" applyBorder="1" applyAlignment="1">
      <alignment vertical="center"/>
    </xf>
    <xf numFmtId="0" fontId="3" fillId="2" borderId="18" xfId="0" applyFont="1" applyFill="1" applyBorder="1" applyAlignment="1">
      <alignment vertical="center"/>
    </xf>
    <xf numFmtId="0" fontId="3" fillId="2" borderId="18" xfId="0" applyFont="1" applyFill="1" applyBorder="1" applyAlignment="1">
      <alignment horizontal="left" vertical="center"/>
    </xf>
    <xf numFmtId="0" fontId="3" fillId="2" borderId="18" xfId="0" applyFont="1" applyFill="1" applyBorder="1" applyAlignment="1">
      <alignment horizontal="center" vertical="center"/>
    </xf>
    <xf numFmtId="164" fontId="3" fillId="2" borderId="18" xfId="1" applyFont="1" applyFill="1" applyBorder="1" applyAlignment="1">
      <alignment vertical="center"/>
    </xf>
    <xf numFmtId="164" fontId="3" fillId="2" borderId="18" xfId="1" applyFont="1" applyFill="1" applyBorder="1" applyAlignment="1">
      <alignment horizontal="center" vertical="center"/>
    </xf>
    <xf numFmtId="164" fontId="3" fillId="2" borderId="57" xfId="1" applyFont="1" applyFill="1" applyBorder="1" applyAlignment="1">
      <alignment horizontal="right" vertical="center"/>
    </xf>
    <xf numFmtId="0" fontId="3" fillId="2" borderId="59" xfId="0" applyFont="1" applyFill="1" applyBorder="1" applyAlignment="1">
      <alignment vertical="center"/>
    </xf>
    <xf numFmtId="164" fontId="3" fillId="2" borderId="60" xfId="1" applyFont="1" applyFill="1" applyBorder="1" applyAlignment="1">
      <alignment horizontal="right" vertical="center"/>
    </xf>
    <xf numFmtId="0" fontId="3" fillId="2" borderId="61" xfId="0" applyFont="1" applyFill="1" applyBorder="1" applyAlignment="1">
      <alignment vertical="center"/>
    </xf>
    <xf numFmtId="0" fontId="3" fillId="2" borderId="46" xfId="0" applyFont="1" applyFill="1" applyBorder="1" applyAlignment="1">
      <alignment vertical="center"/>
    </xf>
    <xf numFmtId="0" fontId="3" fillId="2" borderId="46" xfId="0" applyFont="1" applyFill="1" applyBorder="1" applyAlignment="1">
      <alignment horizontal="center" vertical="center"/>
    </xf>
    <xf numFmtId="164" fontId="3" fillId="2" borderId="46" xfId="1" applyFont="1" applyFill="1" applyBorder="1" applyAlignment="1">
      <alignment vertical="center"/>
    </xf>
    <xf numFmtId="164" fontId="3" fillId="2" borderId="62" xfId="1" applyFont="1" applyFill="1" applyBorder="1" applyAlignment="1">
      <alignment horizontal="right" vertical="center"/>
    </xf>
    <xf numFmtId="2" fontId="8" fillId="2" borderId="4" xfId="0" applyNumberFormat="1" applyFont="1" applyFill="1" applyBorder="1" applyAlignment="1">
      <alignment horizontal="justify" vertical="top" wrapText="1"/>
    </xf>
    <xf numFmtId="0" fontId="2" fillId="5" borderId="17" xfId="0" applyFont="1" applyFill="1" applyBorder="1" applyAlignment="1">
      <alignment vertical="center"/>
    </xf>
    <xf numFmtId="0" fontId="2" fillId="5" borderId="43" xfId="0" applyFont="1" applyFill="1" applyBorder="1" applyAlignment="1">
      <alignment horizontal="center" vertical="center"/>
    </xf>
    <xf numFmtId="0" fontId="2" fillId="5" borderId="63" xfId="0" applyFont="1" applyFill="1" applyBorder="1" applyAlignment="1">
      <alignment horizontal="center" vertical="justify" wrapText="1"/>
    </xf>
    <xf numFmtId="0" fontId="2" fillId="5" borderId="38" xfId="0" applyFont="1" applyFill="1" applyBorder="1" applyAlignment="1">
      <alignment horizontal="justify" vertical="center"/>
    </xf>
    <xf numFmtId="0" fontId="2" fillId="5" borderId="38" xfId="0" applyFont="1" applyFill="1" applyBorder="1" applyAlignment="1">
      <alignment horizontal="center" vertical="center"/>
    </xf>
    <xf numFmtId="0" fontId="2" fillId="5" borderId="40" xfId="0" applyFont="1" applyFill="1" applyBorder="1" applyAlignment="1">
      <alignment horizontal="center" vertical="center"/>
    </xf>
    <xf numFmtId="0" fontId="0" fillId="0" borderId="4" xfId="0" applyBorder="1" applyAlignment="1">
      <alignment horizontal="left" vertical="center"/>
    </xf>
    <xf numFmtId="164" fontId="1" fillId="0" borderId="4" xfId="1" applyFont="1" applyFill="1" applyBorder="1" applyAlignment="1">
      <alignment horizontal="center" vertical="center"/>
    </xf>
    <xf numFmtId="164" fontId="2" fillId="5" borderId="45" xfId="0" applyNumberFormat="1" applyFont="1" applyFill="1" applyBorder="1" applyAlignment="1">
      <alignment horizontal="center" vertical="center"/>
    </xf>
    <xf numFmtId="164" fontId="1" fillId="0" borderId="4" xfId="0" applyNumberFormat="1" applyFont="1" applyFill="1" applyBorder="1" applyAlignment="1">
      <alignment horizontal="center" vertical="center"/>
    </xf>
    <xf numFmtId="164" fontId="0" fillId="0" borderId="4" xfId="1" applyNumberFormat="1" applyFont="1" applyBorder="1" applyAlignment="1">
      <alignment horizontal="center" vertical="center"/>
    </xf>
    <xf numFmtId="0" fontId="2" fillId="5" borderId="48" xfId="0" applyFont="1" applyFill="1" applyBorder="1"/>
    <xf numFmtId="164" fontId="2" fillId="5" borderId="64" xfId="0" applyNumberFormat="1" applyFont="1" applyFill="1" applyBorder="1"/>
    <xf numFmtId="0" fontId="2" fillId="5" borderId="49" xfId="0" applyFont="1" applyFill="1" applyBorder="1"/>
    <xf numFmtId="164" fontId="2" fillId="5" borderId="49" xfId="0" applyNumberFormat="1" applyFont="1" applyFill="1" applyBorder="1"/>
    <xf numFmtId="164" fontId="2" fillId="5" borderId="50" xfId="0" applyNumberFormat="1" applyFont="1" applyFill="1" applyBorder="1"/>
    <xf numFmtId="0" fontId="0" fillId="0" borderId="8" xfId="0" applyBorder="1"/>
    <xf numFmtId="0" fontId="0" fillId="0" borderId="0" xfId="0" applyBorder="1"/>
    <xf numFmtId="0" fontId="1" fillId="0" borderId="0" xfId="0" applyFont="1" applyBorder="1" applyAlignment="1">
      <alignment horizontal="right"/>
    </xf>
    <xf numFmtId="0" fontId="0" fillId="0" borderId="5" xfId="0" applyBorder="1"/>
    <xf numFmtId="0" fontId="0" fillId="0" borderId="6" xfId="0" applyBorder="1"/>
    <xf numFmtId="0" fontId="0" fillId="0" borderId="9" xfId="0" applyBorder="1"/>
    <xf numFmtId="164" fontId="0" fillId="0" borderId="9" xfId="0" applyNumberFormat="1" applyBorder="1"/>
    <xf numFmtId="0" fontId="0" fillId="0" borderId="11" xfId="0" applyBorder="1"/>
    <xf numFmtId="0" fontId="0" fillId="0" borderId="10" xfId="0" applyBorder="1"/>
    <xf numFmtId="0" fontId="0" fillId="0" borderId="12" xfId="0" applyBorder="1"/>
    <xf numFmtId="164" fontId="0" fillId="0" borderId="0" xfId="0" applyNumberFormat="1"/>
    <xf numFmtId="0" fontId="1" fillId="2" borderId="0" xfId="0" applyFont="1" applyFill="1" applyBorder="1" applyAlignment="1">
      <alignment horizontal="left" vertical="center"/>
    </xf>
    <xf numFmtId="0" fontId="1" fillId="2" borderId="46" xfId="0" applyFont="1" applyFill="1" applyBorder="1" applyAlignment="1">
      <alignment horizontal="left" vertical="center"/>
    </xf>
    <xf numFmtId="0" fontId="1" fillId="0" borderId="0" xfId="0" applyFont="1" applyBorder="1" applyAlignment="1"/>
    <xf numFmtId="0" fontId="0" fillId="0" borderId="0" xfId="0" applyBorder="1"/>
    <xf numFmtId="0" fontId="0" fillId="0" borderId="11" xfId="0" applyBorder="1"/>
    <xf numFmtId="0" fontId="12" fillId="2" borderId="17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left"/>
    </xf>
    <xf numFmtId="0" fontId="8" fillId="2" borderId="4" xfId="0" applyFont="1" applyFill="1" applyBorder="1" applyAlignment="1">
      <alignment horizontal="right" vertical="center" wrapText="1"/>
    </xf>
    <xf numFmtId="0" fontId="4" fillId="3" borderId="4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45" xfId="0" applyFont="1" applyFill="1" applyBorder="1" applyAlignment="1">
      <alignment horizontal="center" vertical="center"/>
    </xf>
    <xf numFmtId="0" fontId="4" fillId="2" borderId="47" xfId="0" applyFont="1" applyFill="1" applyBorder="1" applyAlignment="1">
      <alignment horizontal="left" vertical="center"/>
    </xf>
    <xf numFmtId="0" fontId="4" fillId="2" borderId="48" xfId="0" applyFont="1" applyFill="1" applyBorder="1" applyAlignment="1">
      <alignment horizontal="left" vertical="center"/>
    </xf>
    <xf numFmtId="0" fontId="4" fillId="2" borderId="42" xfId="0" applyFont="1" applyFill="1" applyBorder="1" applyAlignment="1">
      <alignment horizontal="left" vertical="center"/>
    </xf>
    <xf numFmtId="0" fontId="4" fillId="2" borderId="53" xfId="0" applyFont="1" applyFill="1" applyBorder="1" applyAlignment="1">
      <alignment horizontal="left" vertical="center"/>
    </xf>
    <xf numFmtId="164" fontId="8" fillId="2" borderId="0" xfId="1" applyFont="1" applyFill="1" applyBorder="1" applyAlignment="1">
      <alignment horizontal="center" vertical="center"/>
    </xf>
    <xf numFmtId="0" fontId="1" fillId="0" borderId="23" xfId="0" applyFont="1" applyFill="1" applyBorder="1" applyAlignment="1" applyProtection="1">
      <alignment horizontal="left" vertical="center" wrapText="1"/>
    </xf>
    <xf numFmtId="0" fontId="1" fillId="0" borderId="24" xfId="0" applyFont="1" applyFill="1" applyBorder="1" applyAlignment="1" applyProtection="1">
      <alignment horizontal="left" vertical="center" wrapText="1"/>
    </xf>
    <xf numFmtId="0" fontId="1" fillId="0" borderId="33" xfId="0" applyFont="1" applyFill="1" applyBorder="1" applyAlignment="1" applyProtection="1">
      <alignment horizontal="left" vertical="center" wrapText="1"/>
    </xf>
    <xf numFmtId="10" fontId="1" fillId="6" borderId="34" xfId="0" applyNumberFormat="1" applyFont="1" applyFill="1" applyBorder="1" applyAlignment="1" applyProtection="1">
      <alignment horizontal="center" vertical="center" wrapText="1"/>
    </xf>
    <xf numFmtId="10" fontId="1" fillId="6" borderId="25" xfId="0" applyNumberFormat="1" applyFont="1" applyFill="1" applyBorder="1" applyAlignment="1" applyProtection="1">
      <alignment horizontal="center" vertical="center" wrapText="1"/>
    </xf>
    <xf numFmtId="0" fontId="1" fillId="0" borderId="8" xfId="0" applyFont="1" applyFill="1" applyBorder="1" applyAlignment="1" applyProtection="1">
      <alignment horizontal="justify" vertical="center" wrapText="1"/>
    </xf>
    <xf numFmtId="0" fontId="1" fillId="0" borderId="0" xfId="0" applyFont="1" applyFill="1" applyBorder="1" applyAlignment="1" applyProtection="1">
      <alignment horizontal="justify" vertical="center" wrapText="1"/>
    </xf>
    <xf numFmtId="0" fontId="1" fillId="0" borderId="9" xfId="0" applyFont="1" applyFill="1" applyBorder="1" applyAlignment="1" applyProtection="1">
      <alignment horizontal="justify" vertical="center" wrapText="1"/>
    </xf>
    <xf numFmtId="0" fontId="1" fillId="0" borderId="10" xfId="0" applyFont="1" applyFill="1" applyBorder="1" applyAlignment="1" applyProtection="1">
      <alignment horizontal="justify" vertical="center" wrapText="1"/>
    </xf>
    <xf numFmtId="0" fontId="1" fillId="0" borderId="11" xfId="0" applyFont="1" applyFill="1" applyBorder="1" applyAlignment="1" applyProtection="1">
      <alignment horizontal="justify" vertical="center" wrapText="1"/>
    </xf>
    <xf numFmtId="0" fontId="1" fillId="0" borderId="12" xfId="0" applyFont="1" applyFill="1" applyBorder="1" applyAlignment="1" applyProtection="1">
      <alignment horizontal="justify" vertical="center" wrapText="1"/>
    </xf>
    <xf numFmtId="0" fontId="1" fillId="0" borderId="25" xfId="0" applyFont="1" applyFill="1" applyBorder="1" applyAlignment="1" applyProtection="1">
      <alignment horizontal="left" vertical="center" wrapText="1"/>
    </xf>
    <xf numFmtId="10" fontId="1" fillId="6" borderId="23" xfId="0" applyNumberFormat="1" applyFont="1" applyFill="1" applyBorder="1" applyAlignment="1" applyProtection="1">
      <alignment horizontal="center" vertical="center" wrapText="1"/>
    </xf>
    <xf numFmtId="0" fontId="1" fillId="0" borderId="27" xfId="0" applyFont="1" applyFill="1" applyBorder="1" applyAlignment="1" applyProtection="1">
      <alignment horizontal="left" vertical="center" wrapText="1"/>
    </xf>
    <xf numFmtId="0" fontId="1" fillId="0" borderId="28" xfId="0" applyFont="1" applyFill="1" applyBorder="1" applyAlignment="1" applyProtection="1">
      <alignment horizontal="left" vertical="center" wrapText="1"/>
    </xf>
    <xf numFmtId="0" fontId="1" fillId="0" borderId="29" xfId="0" applyFont="1" applyFill="1" applyBorder="1" applyAlignment="1" applyProtection="1">
      <alignment horizontal="left" vertical="center" wrapText="1"/>
    </xf>
    <xf numFmtId="10" fontId="1" fillId="6" borderId="27" xfId="0" applyNumberFormat="1" applyFont="1" applyFill="1" applyBorder="1" applyAlignment="1" applyProtection="1">
      <alignment horizontal="center" vertical="center" wrapText="1"/>
    </xf>
    <xf numFmtId="10" fontId="1" fillId="6" borderId="29" xfId="0" applyNumberFormat="1" applyFont="1" applyFill="1" applyBorder="1" applyAlignment="1" applyProtection="1">
      <alignment horizontal="center" vertical="center" wrapText="1"/>
    </xf>
    <xf numFmtId="10" fontId="1" fillId="6" borderId="35" xfId="0" applyNumberFormat="1" applyFont="1" applyFill="1" applyBorder="1" applyAlignment="1" applyProtection="1">
      <alignment horizontal="center" vertical="center" wrapText="1"/>
    </xf>
    <xf numFmtId="0" fontId="0" fillId="6" borderId="36" xfId="0" applyFill="1" applyBorder="1" applyAlignment="1">
      <alignment horizontal="center" vertical="center" wrapText="1"/>
    </xf>
    <xf numFmtId="0" fontId="2" fillId="4" borderId="17" xfId="0" applyFont="1" applyFill="1" applyBorder="1" applyAlignment="1" applyProtection="1">
      <alignment horizontal="center" vertical="center" wrapText="1"/>
    </xf>
    <xf numFmtId="0" fontId="2" fillId="4" borderId="3" xfId="0" applyFont="1" applyFill="1" applyBorder="1" applyAlignment="1" applyProtection="1">
      <alignment horizontal="center" vertical="center" wrapText="1"/>
    </xf>
    <xf numFmtId="0" fontId="2" fillId="4" borderId="2" xfId="0" applyFont="1" applyFill="1" applyBorder="1" applyAlignment="1" applyProtection="1">
      <alignment horizontal="center" vertical="center" wrapText="1"/>
    </xf>
    <xf numFmtId="0" fontId="2" fillId="4" borderId="17" xfId="0" applyFont="1" applyFill="1" applyBorder="1" applyAlignment="1" applyProtection="1">
      <alignment horizontal="center" vertical="center"/>
    </xf>
    <xf numFmtId="0" fontId="2" fillId="4" borderId="2" xfId="0" applyFont="1" applyFill="1" applyBorder="1" applyAlignment="1" applyProtection="1">
      <alignment horizontal="center" vertical="center"/>
    </xf>
    <xf numFmtId="0" fontId="2" fillId="4" borderId="17" xfId="0" applyFont="1" applyFill="1" applyBorder="1" applyAlignment="1" applyProtection="1">
      <alignment horizontal="right" vertical="center"/>
    </xf>
    <xf numFmtId="0" fontId="2" fillId="4" borderId="2" xfId="0" applyFont="1" applyFill="1" applyBorder="1" applyAlignment="1" applyProtection="1">
      <alignment horizontal="right" vertical="center"/>
    </xf>
    <xf numFmtId="0" fontId="1" fillId="0" borderId="19" xfId="0" applyFont="1" applyFill="1" applyBorder="1" applyAlignment="1" applyProtection="1">
      <alignment horizontal="left" vertical="center" wrapText="1"/>
    </xf>
    <xf numFmtId="0" fontId="1" fillId="0" borderId="20" xfId="0" applyFont="1" applyFill="1" applyBorder="1" applyAlignment="1" applyProtection="1">
      <alignment horizontal="left" vertical="center" wrapText="1"/>
    </xf>
    <xf numFmtId="0" fontId="1" fillId="0" borderId="21" xfId="0" applyFont="1" applyFill="1" applyBorder="1" applyAlignment="1" applyProtection="1">
      <alignment horizontal="left" vertical="center" wrapText="1"/>
    </xf>
    <xf numFmtId="10" fontId="1" fillId="6" borderId="19" xfId="0" applyNumberFormat="1" applyFont="1" applyFill="1" applyBorder="1" applyAlignment="1" applyProtection="1">
      <alignment horizontal="center" vertical="center"/>
    </xf>
    <xf numFmtId="10" fontId="1" fillId="6" borderId="21" xfId="0" applyNumberFormat="1" applyFont="1" applyFill="1" applyBorder="1" applyAlignment="1" applyProtection="1">
      <alignment horizontal="center" vertical="center"/>
    </xf>
    <xf numFmtId="0" fontId="1" fillId="0" borderId="5" xfId="0" applyFont="1" applyFill="1" applyBorder="1" applyAlignment="1" applyProtection="1">
      <alignment horizontal="center" vertical="center"/>
    </xf>
    <xf numFmtId="0" fontId="1" fillId="0" borderId="6" xfId="0" applyFont="1" applyFill="1" applyBorder="1" applyAlignment="1" applyProtection="1">
      <alignment horizontal="center" vertical="center"/>
    </xf>
    <xf numFmtId="0" fontId="1" fillId="0" borderId="7" xfId="0" applyFont="1" applyFill="1" applyBorder="1" applyAlignment="1" applyProtection="1">
      <alignment horizontal="center" vertical="center"/>
    </xf>
    <xf numFmtId="0" fontId="1" fillId="0" borderId="8" xfId="0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 applyProtection="1">
      <alignment horizontal="center" vertical="center"/>
    </xf>
    <xf numFmtId="0" fontId="1" fillId="0" borderId="9" xfId="0" applyFont="1" applyFill="1" applyBorder="1" applyAlignment="1" applyProtection="1">
      <alignment horizontal="center" vertical="center"/>
    </xf>
    <xf numFmtId="0" fontId="2" fillId="0" borderId="23" xfId="0" applyFont="1" applyFill="1" applyBorder="1" applyAlignment="1" applyProtection="1">
      <alignment horizontal="left" vertical="center"/>
    </xf>
    <xf numFmtId="0" fontId="2" fillId="0" borderId="24" xfId="0" applyFont="1" applyFill="1" applyBorder="1" applyAlignment="1" applyProtection="1">
      <alignment horizontal="left" vertical="center"/>
    </xf>
    <xf numFmtId="0" fontId="2" fillId="6" borderId="24" xfId="0" applyFont="1" applyFill="1" applyBorder="1" applyAlignment="1" applyProtection="1">
      <alignment horizontal="center" vertical="center"/>
    </xf>
    <xf numFmtId="0" fontId="2" fillId="6" borderId="25" xfId="0" applyFont="1" applyFill="1" applyBorder="1" applyAlignment="1" applyProtection="1">
      <alignment horizontal="center" vertical="center"/>
    </xf>
    <xf numFmtId="0" fontId="2" fillId="6" borderId="23" xfId="0" applyFont="1" applyFill="1" applyBorder="1" applyAlignment="1" applyProtection="1">
      <alignment horizontal="left" vertical="center"/>
    </xf>
    <xf numFmtId="0" fontId="2" fillId="6" borderId="24" xfId="0" applyFont="1" applyFill="1" applyBorder="1" applyAlignment="1" applyProtection="1">
      <alignment horizontal="left" vertical="center"/>
    </xf>
    <xf numFmtId="0" fontId="2" fillId="0" borderId="24" xfId="0" applyFont="1" applyFill="1" applyBorder="1" applyAlignment="1" applyProtection="1">
      <alignment horizontal="center" vertical="center"/>
    </xf>
    <xf numFmtId="0" fontId="2" fillId="0" borderId="28" xfId="0" applyFont="1" applyFill="1" applyBorder="1" applyAlignment="1" applyProtection="1">
      <alignment horizontal="center" vertical="center"/>
    </xf>
    <xf numFmtId="0" fontId="8" fillId="0" borderId="24" xfId="0" applyFont="1" applyFill="1" applyBorder="1" applyAlignment="1" applyProtection="1">
      <alignment horizontal="left" vertical="center" wrapText="1"/>
    </xf>
    <xf numFmtId="0" fontId="3" fillId="0" borderId="28" xfId="0" applyFont="1" applyBorder="1" applyAlignment="1" applyProtection="1">
      <alignment wrapText="1"/>
    </xf>
    <xf numFmtId="0" fontId="8" fillId="0" borderId="25" xfId="0" applyFont="1" applyFill="1" applyBorder="1" applyAlignment="1" applyProtection="1">
      <alignment horizontal="left" vertical="center" wrapText="1"/>
    </xf>
    <xf numFmtId="0" fontId="3" fillId="0" borderId="29" xfId="0" applyFont="1" applyBorder="1" applyAlignment="1" applyProtection="1">
      <alignment wrapText="1"/>
    </xf>
    <xf numFmtId="0" fontId="2" fillId="6" borderId="27" xfId="0" applyFont="1" applyFill="1" applyBorder="1" applyAlignment="1" applyProtection="1">
      <alignment horizontal="left" vertical="center" wrapText="1"/>
    </xf>
    <xf numFmtId="0" fontId="2" fillId="6" borderId="28" xfId="0" applyFont="1" applyFill="1" applyBorder="1" applyAlignment="1" applyProtection="1">
      <alignment horizontal="left" vertical="center" wrapText="1"/>
    </xf>
    <xf numFmtId="0" fontId="1" fillId="0" borderId="11" xfId="0" applyFont="1" applyFill="1" applyBorder="1" applyAlignment="1" applyProtection="1">
      <alignment horizontal="center"/>
    </xf>
    <xf numFmtId="0" fontId="2" fillId="4" borderId="5" xfId="0" applyFont="1" applyFill="1" applyBorder="1" applyAlignment="1" applyProtection="1">
      <alignment horizontal="center" vertical="center"/>
    </xf>
    <xf numFmtId="0" fontId="2" fillId="4" borderId="6" xfId="0" applyFont="1" applyFill="1" applyBorder="1" applyAlignment="1" applyProtection="1">
      <alignment horizontal="center" vertical="center"/>
    </xf>
    <xf numFmtId="0" fontId="2" fillId="4" borderId="7" xfId="0" applyFont="1" applyFill="1" applyBorder="1" applyAlignment="1" applyProtection="1">
      <alignment horizontal="center" vertical="center"/>
    </xf>
    <xf numFmtId="0" fontId="2" fillId="0" borderId="19" xfId="0" applyFont="1" applyFill="1" applyBorder="1" applyAlignment="1" applyProtection="1">
      <alignment horizontal="left" vertical="top"/>
    </xf>
    <xf numFmtId="0" fontId="2" fillId="0" borderId="20" xfId="0" applyFont="1" applyFill="1" applyBorder="1" applyAlignment="1" applyProtection="1">
      <alignment horizontal="left" vertical="top"/>
    </xf>
    <xf numFmtId="0" fontId="2" fillId="0" borderId="20" xfId="0" applyFont="1" applyFill="1" applyBorder="1" applyAlignment="1" applyProtection="1">
      <alignment horizontal="left" vertical="center"/>
    </xf>
    <xf numFmtId="0" fontId="2" fillId="0" borderId="21" xfId="0" applyFont="1" applyFill="1" applyBorder="1" applyAlignment="1" applyProtection="1">
      <alignment horizontal="left" vertical="center"/>
    </xf>
    <xf numFmtId="0" fontId="2" fillId="0" borderId="23" xfId="0" applyFont="1" applyFill="1" applyBorder="1" applyAlignment="1" applyProtection="1">
      <alignment horizontal="left" vertical="top"/>
    </xf>
    <xf numFmtId="0" fontId="2" fillId="0" borderId="24" xfId="0" applyFont="1" applyFill="1" applyBorder="1" applyAlignment="1" applyProtection="1">
      <alignment horizontal="left" vertical="top"/>
    </xf>
    <xf numFmtId="0" fontId="2" fillId="6" borderId="25" xfId="0" applyFont="1" applyFill="1" applyBorder="1" applyAlignment="1" applyProtection="1">
      <alignment horizontal="left" vertical="center"/>
    </xf>
    <xf numFmtId="0" fontId="11" fillId="0" borderId="8" xfId="0" applyFont="1" applyBorder="1" applyAlignment="1">
      <alignment horizontal="left"/>
    </xf>
    <xf numFmtId="0" fontId="11" fillId="0" borderId="0" xfId="0" applyFont="1" applyBorder="1" applyAlignment="1">
      <alignment horizontal="left"/>
    </xf>
    <xf numFmtId="0" fontId="11" fillId="0" borderId="10" xfId="0" applyFont="1" applyBorder="1" applyAlignment="1">
      <alignment horizontal="left"/>
    </xf>
    <xf numFmtId="0" fontId="11" fillId="0" borderId="11" xfId="0" applyFont="1" applyBorder="1" applyAlignment="1">
      <alignment horizontal="left"/>
    </xf>
    <xf numFmtId="0" fontId="0" fillId="0" borderId="8" xfId="0" applyBorder="1"/>
    <xf numFmtId="0" fontId="0" fillId="0" borderId="0" xfId="0" applyBorder="1"/>
    <xf numFmtId="0" fontId="0" fillId="0" borderId="9" xfId="0" applyBorder="1"/>
    <xf numFmtId="0" fontId="2" fillId="0" borderId="5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2" fillId="0" borderId="5" xfId="0" applyFont="1" applyBorder="1" applyAlignment="1">
      <alignment horizontal="justify" vertical="top"/>
    </xf>
    <xf numFmtId="0" fontId="2" fillId="0" borderId="6" xfId="0" applyFont="1" applyBorder="1" applyAlignment="1">
      <alignment horizontal="justify" vertical="top"/>
    </xf>
    <xf numFmtId="0" fontId="2" fillId="0" borderId="7" xfId="0" applyFont="1" applyBorder="1" applyAlignment="1">
      <alignment horizontal="justify" vertical="top"/>
    </xf>
    <xf numFmtId="0" fontId="2" fillId="0" borderId="8" xfId="0" applyFont="1" applyBorder="1" applyAlignment="1">
      <alignment horizontal="justify" vertical="top"/>
    </xf>
    <xf numFmtId="0" fontId="2" fillId="0" borderId="0" xfId="0" applyFont="1" applyBorder="1" applyAlignment="1">
      <alignment horizontal="justify" vertical="top"/>
    </xf>
    <xf numFmtId="0" fontId="2" fillId="0" borderId="9" xfId="0" applyFont="1" applyBorder="1" applyAlignment="1">
      <alignment horizontal="justify" vertical="top"/>
    </xf>
    <xf numFmtId="0" fontId="1" fillId="0" borderId="8" xfId="0" applyFont="1" applyBorder="1" applyAlignment="1">
      <alignment horizontal="left"/>
    </xf>
    <xf numFmtId="0" fontId="1" fillId="0" borderId="10" xfId="0" applyFont="1" applyBorder="1"/>
    <xf numFmtId="0" fontId="0" fillId="0" borderId="11" xfId="0" applyBorder="1"/>
    <xf numFmtId="0" fontId="13" fillId="4" borderId="17" xfId="0" applyFont="1" applyFill="1" applyBorder="1" applyAlignment="1">
      <alignment horizontal="center"/>
    </xf>
    <xf numFmtId="0" fontId="13" fillId="4" borderId="3" xfId="0" applyFont="1" applyFill="1" applyBorder="1" applyAlignment="1">
      <alignment horizontal="center"/>
    </xf>
    <xf numFmtId="0" fontId="13" fillId="4" borderId="2" xfId="0" applyFont="1" applyFill="1" applyBorder="1" applyAlignment="1">
      <alignment horizontal="center"/>
    </xf>
    <xf numFmtId="0" fontId="14" fillId="7" borderId="5" xfId="0" applyFont="1" applyFill="1" applyBorder="1" applyAlignment="1">
      <alignment horizontal="center" vertical="center"/>
    </xf>
    <xf numFmtId="0" fontId="14" fillId="7" borderId="6" xfId="0" applyFont="1" applyFill="1" applyBorder="1" applyAlignment="1">
      <alignment horizontal="center" vertical="center"/>
    </xf>
    <xf numFmtId="0" fontId="14" fillId="7" borderId="7" xfId="0" applyFont="1" applyFill="1" applyBorder="1" applyAlignment="1">
      <alignment horizontal="center" vertical="center"/>
    </xf>
    <xf numFmtId="0" fontId="14" fillId="7" borderId="8" xfId="0" applyFont="1" applyFill="1" applyBorder="1" applyAlignment="1">
      <alignment horizontal="center" vertical="center"/>
    </xf>
    <xf numFmtId="0" fontId="14" fillId="7" borderId="0" xfId="0" applyFont="1" applyFill="1" applyBorder="1" applyAlignment="1">
      <alignment horizontal="center" vertical="center"/>
    </xf>
    <xf numFmtId="0" fontId="14" fillId="7" borderId="9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right" vertical="center"/>
    </xf>
    <xf numFmtId="0" fontId="2" fillId="5" borderId="41" xfId="0" applyFont="1" applyFill="1" applyBorder="1" applyAlignment="1">
      <alignment horizontal="right" vertical="center"/>
    </xf>
    <xf numFmtId="0" fontId="2" fillId="5" borderId="10" xfId="0" applyFont="1" applyFill="1" applyBorder="1" applyAlignment="1">
      <alignment horizontal="right" vertical="center"/>
    </xf>
    <xf numFmtId="0" fontId="2" fillId="5" borderId="54" xfId="0" applyFont="1" applyFill="1" applyBorder="1" applyAlignment="1">
      <alignment horizontal="right" vertical="center"/>
    </xf>
    <xf numFmtId="0" fontId="0" fillId="0" borderId="44" xfId="0" applyBorder="1" applyAlignment="1">
      <alignment horizontal="center" vertical="center"/>
    </xf>
    <xf numFmtId="0" fontId="0" fillId="0" borderId="57" xfId="0" applyBorder="1" applyAlignment="1">
      <alignment horizontal="justify" vertical="top"/>
    </xf>
    <xf numFmtId="0" fontId="0" fillId="0" borderId="62" xfId="0" applyBorder="1" applyAlignment="1">
      <alignment horizontal="justify" vertical="top"/>
    </xf>
    <xf numFmtId="0" fontId="2" fillId="7" borderId="17" xfId="0" applyFont="1" applyFill="1" applyBorder="1" applyAlignment="1">
      <alignment horizontal="left" vertical="center" wrapText="1"/>
    </xf>
    <xf numFmtId="0" fontId="2" fillId="7" borderId="3" xfId="0" applyFont="1" applyFill="1" applyBorder="1" applyAlignment="1">
      <alignment horizontal="left" vertical="center" wrapText="1"/>
    </xf>
    <xf numFmtId="0" fontId="2" fillId="7" borderId="63" xfId="0" applyFont="1" applyFill="1" applyBorder="1" applyAlignment="1">
      <alignment horizontal="left" vertical="center" wrapText="1"/>
    </xf>
    <xf numFmtId="0" fontId="2" fillId="7" borderId="39" xfId="0" applyFont="1" applyFill="1" applyBorder="1" applyAlignment="1">
      <alignment horizontal="center" vertical="center" wrapText="1"/>
    </xf>
    <xf numFmtId="0" fontId="2" fillId="7" borderId="2" xfId="0" applyFont="1" applyFill="1" applyBorder="1" applyAlignment="1">
      <alignment horizontal="center" vertical="center" wrapText="1"/>
    </xf>
    <xf numFmtId="164" fontId="1" fillId="0" borderId="56" xfId="0" applyNumberFormat="1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164" fontId="2" fillId="5" borderId="42" xfId="0" applyNumberFormat="1" applyFont="1" applyFill="1" applyBorder="1" applyAlignment="1">
      <alignment horizontal="right" vertical="center"/>
    </xf>
    <xf numFmtId="0" fontId="2" fillId="5" borderId="55" xfId="0" applyFont="1" applyFill="1" applyBorder="1" applyAlignment="1">
      <alignment horizontal="right" vertical="center"/>
    </xf>
    <xf numFmtId="4" fontId="1" fillId="0" borderId="57" xfId="0" applyNumberFormat="1" applyFont="1" applyFill="1" applyBorder="1" applyAlignment="1">
      <alignment horizontal="left" vertical="justify"/>
    </xf>
    <xf numFmtId="0" fontId="1" fillId="0" borderId="62" xfId="0" applyFont="1" applyFill="1" applyBorder="1" applyAlignment="1">
      <alignment horizontal="left" vertical="justify"/>
    </xf>
    <xf numFmtId="164" fontId="1" fillId="0" borderId="56" xfId="0" applyNumberFormat="1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43" fontId="0" fillId="0" borderId="0" xfId="0" applyNumberFormat="1" applyBorder="1"/>
    <xf numFmtId="164" fontId="1" fillId="2" borderId="4" xfId="1" applyFont="1" applyFill="1" applyBorder="1" applyAlignment="1">
      <alignment horizontal="right" vertical="center"/>
    </xf>
    <xf numFmtId="4" fontId="1" fillId="2" borderId="4" xfId="0" applyNumberFormat="1" applyFont="1" applyFill="1" applyBorder="1" applyAlignment="1">
      <alignment vertical="center" wrapText="1"/>
    </xf>
    <xf numFmtId="164" fontId="8" fillId="2" borderId="4" xfId="1" applyFont="1" applyFill="1" applyBorder="1" applyAlignment="1">
      <alignment vertical="center"/>
    </xf>
    <xf numFmtId="4" fontId="8" fillId="2" borderId="4" xfId="0" applyNumberFormat="1" applyFont="1" applyFill="1" applyBorder="1" applyAlignment="1">
      <alignment vertical="center" wrapText="1"/>
    </xf>
    <xf numFmtId="164" fontId="2" fillId="2" borderId="4" xfId="1" applyFont="1" applyFill="1" applyBorder="1" applyAlignment="1">
      <alignment horizontal="right" vertical="center"/>
    </xf>
    <xf numFmtId="164" fontId="8" fillId="2" borderId="4" xfId="1" applyFont="1" applyFill="1" applyBorder="1" applyAlignment="1">
      <alignment horizontal="right" vertical="center" wrapText="1"/>
    </xf>
    <xf numFmtId="0" fontId="8" fillId="2" borderId="4" xfId="0" applyNumberFormat="1" applyFont="1" applyFill="1" applyBorder="1" applyAlignment="1">
      <alignment vertical="center"/>
    </xf>
    <xf numFmtId="0" fontId="3" fillId="2" borderId="4" xfId="0" applyFont="1" applyFill="1" applyBorder="1" applyAlignment="1">
      <alignment vertical="center"/>
    </xf>
    <xf numFmtId="164" fontId="3" fillId="2" borderId="4" xfId="1" applyFont="1" applyFill="1" applyBorder="1" applyAlignment="1">
      <alignment horizontal="right" vertical="center"/>
    </xf>
    <xf numFmtId="0" fontId="2" fillId="2" borderId="4" xfId="0" applyFont="1" applyFill="1" applyBorder="1" applyAlignment="1">
      <alignment horizontal="right" vertical="center" wrapText="1"/>
    </xf>
    <xf numFmtId="164" fontId="8" fillId="2" borderId="4" xfId="1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164" fontId="8" fillId="2" borderId="4" xfId="1" applyFont="1" applyFill="1" applyBorder="1" applyAlignment="1">
      <alignment horizontal="left" vertical="center"/>
    </xf>
  </cellXfs>
  <cellStyles count="3">
    <cellStyle name="Normal" xfId="0" builtinId="0"/>
    <cellStyle name="Porcentagem" xfId="2" builtinId="5"/>
    <cellStyle name="Vírgula" xfId="1" builtinId="3"/>
  </cellStyles>
  <dxfs count="1"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57978</xdr:colOff>
      <xdr:row>0</xdr:row>
      <xdr:rowOff>33131</xdr:rowOff>
    </xdr:from>
    <xdr:to>
      <xdr:col>2</xdr:col>
      <xdr:colOff>637760</xdr:colOff>
      <xdr:row>0</xdr:row>
      <xdr:rowOff>871331</xdr:rowOff>
    </xdr:to>
    <xdr:pic>
      <xdr:nvPicPr>
        <xdr:cNvPr id="3" name="Imagem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978" y="33131"/>
          <a:ext cx="960782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579782</xdr:colOff>
      <xdr:row>0</xdr:row>
      <xdr:rowOff>115956</xdr:rowOff>
    </xdr:from>
    <xdr:to>
      <xdr:col>8</xdr:col>
      <xdr:colOff>564045</xdr:colOff>
      <xdr:row>0</xdr:row>
      <xdr:rowOff>820806</xdr:rowOff>
    </xdr:to>
    <xdr:pic>
      <xdr:nvPicPr>
        <xdr:cNvPr id="5" name="Picture 4" descr="Prefeitura Igaratinga manual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193195" y="115956"/>
          <a:ext cx="704850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9525</xdr:colOff>
      <xdr:row>11</xdr:row>
      <xdr:rowOff>0</xdr:rowOff>
    </xdr:from>
    <xdr:to>
      <xdr:col>8</xdr:col>
      <xdr:colOff>828675</xdr:colOff>
      <xdr:row>13</xdr:row>
      <xdr:rowOff>38100</xdr:rowOff>
    </xdr:to>
    <xdr:pic>
      <xdr:nvPicPr>
        <xdr:cNvPr id="2" name="Picture 4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24162" r="23457"/>
        <a:stretch>
          <a:fillRect/>
        </a:stretch>
      </xdr:blipFill>
      <xdr:spPr bwMode="auto">
        <a:xfrm>
          <a:off x="7724775" y="2000250"/>
          <a:ext cx="2447925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371476</xdr:colOff>
      <xdr:row>1</xdr:row>
      <xdr:rowOff>76200</xdr:rowOff>
    </xdr:from>
    <xdr:to>
      <xdr:col>11</xdr:col>
      <xdr:colOff>657226</xdr:colOff>
      <xdr:row>4</xdr:row>
      <xdr:rowOff>266700</xdr:rowOff>
    </xdr:to>
    <xdr:pic>
      <xdr:nvPicPr>
        <xdr:cNvPr id="4" name="Picture 4" descr="Prefeitura Igaratinga manual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86801" y="438150"/>
          <a:ext cx="1009650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323850</xdr:colOff>
      <xdr:row>1</xdr:row>
      <xdr:rowOff>85725</xdr:rowOff>
    </xdr:from>
    <xdr:to>
      <xdr:col>1</xdr:col>
      <xdr:colOff>875057</xdr:colOff>
      <xdr:row>4</xdr:row>
      <xdr:rowOff>276225</xdr:rowOff>
    </xdr:to>
    <xdr:pic>
      <xdr:nvPicPr>
        <xdr:cNvPr id="5" name="Imagem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23850" y="447675"/>
          <a:ext cx="960782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tabSelected="1" zoomScale="115" zoomScaleNormal="115" workbookViewId="0">
      <selection activeCell="L30" sqref="L30"/>
    </sheetView>
  </sheetViews>
  <sheetFormatPr defaultRowHeight="11.25" x14ac:dyDescent="0.2"/>
  <cols>
    <col min="1" max="1" width="5.7109375" style="33" customWidth="1"/>
    <col min="2" max="2" width="11" style="33" hidden="1" customWidth="1"/>
    <col min="3" max="3" width="45.7109375" style="34" customWidth="1"/>
    <col min="4" max="4" width="7.5703125" style="29" customWidth="1"/>
    <col min="5" max="5" width="10.140625" style="30" customWidth="1"/>
    <col min="6" max="6" width="9.85546875" style="80" hidden="1" customWidth="1"/>
    <col min="7" max="7" width="10.85546875" style="29" customWidth="1"/>
    <col min="8" max="8" width="10.5703125" style="30" hidden="1" customWidth="1"/>
    <col min="9" max="9" width="12" style="28" customWidth="1"/>
    <col min="10" max="10" width="9.140625" style="33" customWidth="1"/>
    <col min="11" max="16384" width="9.140625" style="33"/>
  </cols>
  <sheetData>
    <row r="1" spans="1:9" ht="72" customHeight="1" thickBot="1" x14ac:dyDescent="0.25">
      <c r="A1" s="130" t="s">
        <v>76</v>
      </c>
      <c r="B1" s="131"/>
      <c r="C1" s="131"/>
      <c r="D1" s="131"/>
      <c r="E1" s="131"/>
      <c r="F1" s="131"/>
      <c r="G1" s="131"/>
      <c r="H1" s="131"/>
      <c r="I1" s="132"/>
    </row>
    <row r="2" spans="1:9" ht="9" customHeight="1" thickBot="1" x14ac:dyDescent="0.25">
      <c r="A2" s="57"/>
      <c r="B2" s="58"/>
      <c r="C2" s="35"/>
      <c r="D2" s="46"/>
      <c r="E2" s="31"/>
      <c r="F2" s="36"/>
      <c r="G2" s="46"/>
      <c r="H2" s="31"/>
      <c r="I2" s="59"/>
    </row>
    <row r="3" spans="1:9" s="47" customFormat="1" ht="15" customHeight="1" thickBot="1" x14ac:dyDescent="0.25">
      <c r="A3" s="138" t="s">
        <v>78</v>
      </c>
      <c r="B3" s="139"/>
      <c r="C3" s="139"/>
      <c r="D3" s="139"/>
      <c r="E3" s="139"/>
      <c r="F3" s="139"/>
      <c r="G3" s="140"/>
      <c r="H3" s="140"/>
      <c r="I3" s="141"/>
    </row>
    <row r="4" spans="1:9" s="47" customFormat="1" ht="15" customHeight="1" thickBot="1" x14ac:dyDescent="0.25">
      <c r="A4" s="49" t="s">
        <v>77</v>
      </c>
      <c r="B4" s="48"/>
      <c r="C4" s="48"/>
      <c r="D4" s="48"/>
      <c r="E4" s="61"/>
      <c r="F4" s="78"/>
      <c r="G4" s="54" t="s">
        <v>14</v>
      </c>
      <c r="H4" s="55"/>
      <c r="I4" s="82">
        <v>0.2616</v>
      </c>
    </row>
    <row r="5" spans="1:9" s="47" customFormat="1" ht="15" customHeight="1" thickBot="1" x14ac:dyDescent="0.25">
      <c r="A5" s="50" t="s">
        <v>102</v>
      </c>
      <c r="B5" s="51"/>
      <c r="C5" s="51"/>
      <c r="D5" s="51"/>
      <c r="E5" s="62"/>
      <c r="F5" s="62"/>
      <c r="G5" s="52"/>
      <c r="H5" s="52"/>
      <c r="I5" s="53"/>
    </row>
    <row r="6" spans="1:9" ht="9" customHeight="1" x14ac:dyDescent="0.2">
      <c r="A6" s="57"/>
      <c r="B6" s="58"/>
      <c r="C6" s="35"/>
      <c r="D6" s="46"/>
      <c r="E6" s="31"/>
      <c r="F6" s="36"/>
      <c r="G6" s="46"/>
      <c r="H6" s="31"/>
      <c r="I6" s="59"/>
    </row>
    <row r="7" spans="1:9" ht="15.75" customHeight="1" x14ac:dyDescent="0.2">
      <c r="A7" s="135" t="s">
        <v>103</v>
      </c>
      <c r="B7" s="136"/>
      <c r="C7" s="136"/>
      <c r="D7" s="136"/>
      <c r="E7" s="136"/>
      <c r="F7" s="136"/>
      <c r="G7" s="136"/>
      <c r="H7" s="136"/>
      <c r="I7" s="137"/>
    </row>
    <row r="8" spans="1:9" ht="9.75" customHeight="1" x14ac:dyDescent="0.2">
      <c r="A8" s="57"/>
      <c r="B8" s="58"/>
      <c r="C8" s="35"/>
      <c r="D8" s="46"/>
      <c r="E8" s="31"/>
      <c r="F8" s="142"/>
      <c r="G8" s="142"/>
      <c r="H8" s="142"/>
      <c r="I8" s="59"/>
    </row>
    <row r="9" spans="1:9" ht="39" customHeight="1" x14ac:dyDescent="0.2">
      <c r="A9" s="41" t="s">
        <v>10</v>
      </c>
      <c r="B9" s="42" t="s">
        <v>59</v>
      </c>
      <c r="C9" s="41" t="s">
        <v>11</v>
      </c>
      <c r="D9" s="41" t="s">
        <v>12</v>
      </c>
      <c r="E9" s="56" t="s">
        <v>13</v>
      </c>
      <c r="F9" s="44" t="s">
        <v>55</v>
      </c>
      <c r="G9" s="43" t="s">
        <v>56</v>
      </c>
      <c r="H9" s="44" t="s">
        <v>57</v>
      </c>
      <c r="I9" s="44" t="s">
        <v>58</v>
      </c>
    </row>
    <row r="10" spans="1:9" ht="15" customHeight="1" x14ac:dyDescent="0.2">
      <c r="A10" s="69" t="s">
        <v>93</v>
      </c>
      <c r="B10" s="68"/>
      <c r="C10" s="97" t="s">
        <v>84</v>
      </c>
      <c r="D10" s="63"/>
      <c r="E10" s="64"/>
      <c r="F10" s="66"/>
      <c r="G10" s="65"/>
      <c r="H10" s="66"/>
      <c r="I10" s="66"/>
    </row>
    <row r="11" spans="1:9" ht="90" customHeight="1" x14ac:dyDescent="0.2">
      <c r="A11" s="69" t="s">
        <v>1</v>
      </c>
      <c r="B11" s="68" t="s">
        <v>85</v>
      </c>
      <c r="C11" s="67" t="s">
        <v>94</v>
      </c>
      <c r="D11" s="69" t="s">
        <v>12</v>
      </c>
      <c r="E11" s="70">
        <v>1</v>
      </c>
      <c r="F11" s="71">
        <v>250</v>
      </c>
      <c r="G11" s="70">
        <f>ROUND((F11*I$4)+F11,2)</f>
        <v>315.39999999999998</v>
      </c>
      <c r="H11" s="71"/>
      <c r="I11" s="254">
        <f t="shared" ref="I11:I12" si="0">ROUND(G11*E11,2)</f>
        <v>315.39999999999998</v>
      </c>
    </row>
    <row r="12" spans="1:9" ht="46.5" customHeight="1" x14ac:dyDescent="0.2">
      <c r="A12" s="69" t="s">
        <v>2</v>
      </c>
      <c r="B12" s="27" t="s">
        <v>86</v>
      </c>
      <c r="C12" s="60" t="s">
        <v>95</v>
      </c>
      <c r="D12" s="69" t="s">
        <v>12</v>
      </c>
      <c r="E12" s="70">
        <v>2</v>
      </c>
      <c r="F12" s="71">
        <v>150</v>
      </c>
      <c r="G12" s="70">
        <f>ROUND((F12*I$4)+F12,2)</f>
        <v>189.24</v>
      </c>
      <c r="H12" s="71"/>
      <c r="I12" s="254">
        <f t="shared" si="0"/>
        <v>378.48</v>
      </c>
    </row>
    <row r="13" spans="1:9" ht="13.5" customHeight="1" x14ac:dyDescent="0.2">
      <c r="A13" s="255"/>
      <c r="B13" s="255"/>
      <c r="C13" s="255"/>
      <c r="D13" s="255"/>
      <c r="E13" s="255"/>
      <c r="F13" s="256" t="s">
        <v>60</v>
      </c>
      <c r="G13" s="257"/>
      <c r="H13" s="71"/>
      <c r="I13" s="258">
        <f>SUM(I11:I12)</f>
        <v>693.88</v>
      </c>
    </row>
    <row r="14" spans="1:9" ht="12.75" x14ac:dyDescent="0.2">
      <c r="A14" s="20">
        <v>2</v>
      </c>
      <c r="B14" s="19"/>
      <c r="C14" s="38" t="s">
        <v>124</v>
      </c>
      <c r="D14" s="72"/>
      <c r="E14" s="73"/>
      <c r="F14" s="70"/>
      <c r="G14" s="70"/>
      <c r="H14" s="73"/>
      <c r="I14" s="254"/>
    </row>
    <row r="15" spans="1:9" ht="59.25" customHeight="1" x14ac:dyDescent="0.2">
      <c r="A15" s="19" t="s">
        <v>4</v>
      </c>
      <c r="B15" s="45" t="s">
        <v>65</v>
      </c>
      <c r="C15" s="81" t="s">
        <v>87</v>
      </c>
      <c r="D15" s="72" t="s">
        <v>3</v>
      </c>
      <c r="E15" s="73">
        <f>ROUND((786.62 )*0.2,2)</f>
        <v>157.32</v>
      </c>
      <c r="F15" s="70">
        <v>11.8</v>
      </c>
      <c r="G15" s="70">
        <f>ROUND((F15*I$4)+F15,2)</f>
        <v>14.89</v>
      </c>
      <c r="H15" s="73">
        <f>(E15*F15)</f>
        <v>1856.376</v>
      </c>
      <c r="I15" s="254">
        <f>ROUND(G15*E15,2)</f>
        <v>2342.4899999999998</v>
      </c>
    </row>
    <row r="16" spans="1:9" ht="24.75" customHeight="1" x14ac:dyDescent="0.2">
      <c r="A16" s="19" t="s">
        <v>5</v>
      </c>
      <c r="B16" s="45" t="s">
        <v>90</v>
      </c>
      <c r="C16" s="81" t="s">
        <v>91</v>
      </c>
      <c r="D16" s="72" t="s">
        <v>92</v>
      </c>
      <c r="E16" s="73">
        <f>ROUND(E15*15,2)</f>
        <v>2359.8000000000002</v>
      </c>
      <c r="F16" s="70">
        <v>0.73</v>
      </c>
      <c r="G16" s="70">
        <f t="shared" ref="G16:G20" si="1">ROUND((F16*I$4)+F16,2)</f>
        <v>0.92</v>
      </c>
      <c r="H16" s="73"/>
      <c r="I16" s="254">
        <f t="shared" ref="I16:I17" si="2">ROUND(G16*E16,2)</f>
        <v>2171.02</v>
      </c>
    </row>
    <row r="17" spans="1:9" ht="48" customHeight="1" x14ac:dyDescent="0.2">
      <c r="A17" s="19" t="s">
        <v>69</v>
      </c>
      <c r="B17" s="45" t="s">
        <v>66</v>
      </c>
      <c r="C17" s="81" t="s">
        <v>88</v>
      </c>
      <c r="D17" s="72" t="s">
        <v>0</v>
      </c>
      <c r="E17" s="73">
        <f>ROUND(786.62,2)</f>
        <v>786.62</v>
      </c>
      <c r="F17" s="70">
        <v>3.47</v>
      </c>
      <c r="G17" s="70">
        <f t="shared" si="1"/>
        <v>4.38</v>
      </c>
      <c r="H17" s="73">
        <f t="shared" ref="H17:H20" si="3">(E17*F17)</f>
        <v>2729.5714000000003</v>
      </c>
      <c r="I17" s="254">
        <f t="shared" si="2"/>
        <v>3445.4</v>
      </c>
    </row>
    <row r="18" spans="1:9" ht="67.5" customHeight="1" x14ac:dyDescent="0.2">
      <c r="A18" s="19" t="s">
        <v>70</v>
      </c>
      <c r="B18" s="45" t="s">
        <v>67</v>
      </c>
      <c r="C18" s="81" t="s">
        <v>106</v>
      </c>
      <c r="D18" s="72" t="s">
        <v>3</v>
      </c>
      <c r="E18" s="73">
        <f>ROUND(E17*0.03,2)</f>
        <v>23.6</v>
      </c>
      <c r="F18" s="70">
        <v>452.46</v>
      </c>
      <c r="G18" s="70">
        <f>ROUND((F18*I$4)+F18,2)</f>
        <v>570.82000000000005</v>
      </c>
      <c r="H18" s="73">
        <f t="shared" si="3"/>
        <v>10678.056</v>
      </c>
      <c r="I18" s="254">
        <f>ROUND(G18*E18,2)</f>
        <v>13471.35</v>
      </c>
    </row>
    <row r="19" spans="1:9" ht="57.75" customHeight="1" x14ac:dyDescent="0.2">
      <c r="A19" s="19" t="s">
        <v>72</v>
      </c>
      <c r="B19" s="45" t="s">
        <v>68</v>
      </c>
      <c r="C19" s="81" t="s">
        <v>107</v>
      </c>
      <c r="D19" s="72" t="s">
        <v>7</v>
      </c>
      <c r="E19" s="73">
        <f>E17</f>
        <v>786.62</v>
      </c>
      <c r="F19" s="70">
        <v>0.91</v>
      </c>
      <c r="G19" s="70">
        <f t="shared" si="1"/>
        <v>1.1499999999999999</v>
      </c>
      <c r="H19" s="73">
        <f t="shared" si="3"/>
        <v>715.82420000000002</v>
      </c>
      <c r="I19" s="254">
        <f>ROUND(G19*E19,2)</f>
        <v>904.61</v>
      </c>
    </row>
    <row r="20" spans="1:9" ht="33.75" x14ac:dyDescent="0.2">
      <c r="A20" s="19" t="s">
        <v>89</v>
      </c>
      <c r="B20" s="45" t="s">
        <v>80</v>
      </c>
      <c r="C20" s="81" t="s">
        <v>79</v>
      </c>
      <c r="D20" s="72" t="s">
        <v>8</v>
      </c>
      <c r="E20" s="73">
        <f xml:space="preserve"> SUM(89.79,26.74,30.66,134.05,67.61,31.41,31.41,55.61,29.17,37.47,37.48,25.31,41.93,101.95,16.37,105.64,75.43)</f>
        <v>938.03</v>
      </c>
      <c r="F20" s="70">
        <v>18.5</v>
      </c>
      <c r="G20" s="70">
        <f t="shared" si="1"/>
        <v>23.34</v>
      </c>
      <c r="H20" s="73">
        <f t="shared" si="3"/>
        <v>17353.555</v>
      </c>
      <c r="I20" s="254">
        <f t="shared" ref="I20:I25" si="4">ROUND(G20*E20,2)</f>
        <v>21893.62</v>
      </c>
    </row>
    <row r="21" spans="1:9" ht="11.25" customHeight="1" x14ac:dyDescent="0.2">
      <c r="A21" s="32"/>
      <c r="B21" s="32"/>
      <c r="C21" s="32"/>
      <c r="D21" s="32"/>
      <c r="E21" s="32"/>
      <c r="F21" s="256" t="s">
        <v>60</v>
      </c>
      <c r="G21" s="32"/>
      <c r="H21" s="39">
        <f>SUM(H14:H20)</f>
        <v>33333.382599999997</v>
      </c>
      <c r="I21" s="259">
        <f>SUM(I14:I20)</f>
        <v>44228.490000000005</v>
      </c>
    </row>
    <row r="22" spans="1:9" x14ac:dyDescent="0.2">
      <c r="A22" s="20">
        <v>2</v>
      </c>
      <c r="B22" s="20"/>
      <c r="C22" s="260" t="s">
        <v>125</v>
      </c>
      <c r="D22" s="260"/>
      <c r="E22" s="256"/>
      <c r="F22" s="261"/>
      <c r="G22" s="260"/>
      <c r="H22" s="260"/>
      <c r="I22" s="262"/>
    </row>
    <row r="23" spans="1:9" ht="22.5" x14ac:dyDescent="0.2">
      <c r="A23" s="27" t="s">
        <v>4</v>
      </c>
      <c r="B23" s="27" t="s">
        <v>71</v>
      </c>
      <c r="C23" s="77" t="s">
        <v>96</v>
      </c>
      <c r="D23" s="74" t="s">
        <v>7</v>
      </c>
      <c r="E23" s="75">
        <v>2118.02</v>
      </c>
      <c r="F23" s="70">
        <v>12.11</v>
      </c>
      <c r="G23" s="70">
        <f t="shared" ref="G23:G27" si="5">ROUND((F23*I$4)+F23,2)</f>
        <v>15.28</v>
      </c>
      <c r="H23" s="76">
        <f>(E23*F23)</f>
        <v>25649.2222</v>
      </c>
      <c r="I23" s="254">
        <f t="shared" si="4"/>
        <v>32363.35</v>
      </c>
    </row>
    <row r="24" spans="1:9" ht="24" customHeight="1" x14ac:dyDescent="0.2">
      <c r="A24" s="27" t="s">
        <v>5</v>
      </c>
      <c r="B24" s="27" t="s">
        <v>99</v>
      </c>
      <c r="C24" s="77" t="s">
        <v>100</v>
      </c>
      <c r="D24" s="74" t="s">
        <v>7</v>
      </c>
      <c r="E24" s="75">
        <v>1332.46</v>
      </c>
      <c r="F24" s="70">
        <v>17.55</v>
      </c>
      <c r="G24" s="70">
        <f t="shared" si="5"/>
        <v>22.14</v>
      </c>
      <c r="H24" s="76">
        <f>(E24*F24)</f>
        <v>23384.673000000003</v>
      </c>
      <c r="I24" s="70">
        <f t="shared" si="4"/>
        <v>29500.66</v>
      </c>
    </row>
    <row r="25" spans="1:9" ht="36" customHeight="1" x14ac:dyDescent="0.2">
      <c r="A25" s="27" t="s">
        <v>81</v>
      </c>
      <c r="B25" s="27" t="s">
        <v>97</v>
      </c>
      <c r="C25" s="77" t="s">
        <v>98</v>
      </c>
      <c r="D25" s="74" t="s">
        <v>7</v>
      </c>
      <c r="E25" s="75">
        <v>706.38</v>
      </c>
      <c r="F25" s="70">
        <v>35.22</v>
      </c>
      <c r="G25" s="70">
        <f t="shared" si="5"/>
        <v>44.43</v>
      </c>
      <c r="H25" s="76"/>
      <c r="I25" s="70">
        <f t="shared" si="4"/>
        <v>31384.46</v>
      </c>
    </row>
    <row r="26" spans="1:9" ht="24.75" customHeight="1" x14ac:dyDescent="0.2">
      <c r="A26" s="27" t="s">
        <v>6</v>
      </c>
      <c r="B26" s="27" t="s">
        <v>74</v>
      </c>
      <c r="C26" s="77" t="s">
        <v>73</v>
      </c>
      <c r="D26" s="74" t="s">
        <v>75</v>
      </c>
      <c r="E26" s="75">
        <v>26</v>
      </c>
      <c r="F26" s="70">
        <v>250</v>
      </c>
      <c r="G26" s="70">
        <f t="shared" si="5"/>
        <v>315.39999999999998</v>
      </c>
      <c r="H26" s="76">
        <f>(E26*F26)</f>
        <v>6500</v>
      </c>
      <c r="I26" s="254">
        <f t="shared" ref="I26:I27" si="6">ROUND(G26*E26,2)</f>
        <v>8200.4</v>
      </c>
    </row>
    <row r="27" spans="1:9" ht="33.75" customHeight="1" x14ac:dyDescent="0.2">
      <c r="A27" s="27" t="s">
        <v>83</v>
      </c>
      <c r="B27" s="27" t="s">
        <v>82</v>
      </c>
      <c r="C27" s="77" t="s">
        <v>101</v>
      </c>
      <c r="D27" s="74" t="s">
        <v>75</v>
      </c>
      <c r="E27" s="75">
        <v>41</v>
      </c>
      <c r="F27" s="70">
        <v>14.9</v>
      </c>
      <c r="G27" s="70">
        <f t="shared" si="5"/>
        <v>18.8</v>
      </c>
      <c r="H27" s="76"/>
      <c r="I27" s="254">
        <f t="shared" si="6"/>
        <v>770.8</v>
      </c>
    </row>
    <row r="28" spans="1:9" ht="12.75" customHeight="1" x14ac:dyDescent="0.2">
      <c r="A28" s="134"/>
      <c r="B28" s="134"/>
      <c r="C28" s="134"/>
      <c r="D28" s="134"/>
      <c r="E28" s="134"/>
      <c r="F28" s="79" t="str">
        <f>F21</f>
        <v>Subtotal item</v>
      </c>
      <c r="G28" s="32"/>
      <c r="H28" s="40">
        <f>SUM(H23:H27)</f>
        <v>55533.895199999999</v>
      </c>
      <c r="I28" s="259">
        <f>SUM(I23:I27)</f>
        <v>102219.67</v>
      </c>
    </row>
    <row r="29" spans="1:9" ht="18" customHeight="1" x14ac:dyDescent="0.2">
      <c r="A29" s="263" t="s">
        <v>104</v>
      </c>
      <c r="B29" s="263"/>
      <c r="C29" s="263"/>
      <c r="D29" s="263"/>
      <c r="E29" s="263"/>
      <c r="F29" s="264"/>
      <c r="G29" s="265"/>
      <c r="H29" s="266" t="e">
        <f>SUM(#REF!,#REF!,#REF!,#REF!,#REF!,#REF!,#REF!,#REF!,#REF!,#REF!,#REF!,#REF!,#REF!,#REF!,H28,H21)</f>
        <v>#REF!</v>
      </c>
      <c r="I29" s="258">
        <f>SUM(I28,I21,I13)</f>
        <v>147142.04</v>
      </c>
    </row>
    <row r="30" spans="1:9" x14ac:dyDescent="0.2">
      <c r="A30" s="83"/>
      <c r="B30" s="84"/>
      <c r="C30" s="85"/>
      <c r="D30" s="86"/>
      <c r="E30" s="87"/>
      <c r="F30" s="88"/>
      <c r="G30" s="86"/>
      <c r="H30" s="87"/>
      <c r="I30" s="89"/>
    </row>
    <row r="31" spans="1:9" ht="36.75" customHeight="1" x14ac:dyDescent="0.2">
      <c r="A31" s="90"/>
      <c r="B31" s="58"/>
      <c r="C31" s="35"/>
      <c r="D31" s="46"/>
      <c r="E31" s="31"/>
      <c r="F31" s="36"/>
      <c r="G31" s="46"/>
      <c r="H31" s="31"/>
      <c r="I31" s="91"/>
    </row>
    <row r="32" spans="1:9" ht="12.75" x14ac:dyDescent="0.2">
      <c r="A32" s="90"/>
      <c r="B32" s="58"/>
      <c r="C32" s="125" t="s">
        <v>61</v>
      </c>
      <c r="D32" s="127" t="s">
        <v>119</v>
      </c>
      <c r="E32" s="127"/>
      <c r="F32" s="36"/>
      <c r="G32" s="46"/>
      <c r="H32" s="31"/>
      <c r="I32" s="91"/>
    </row>
    <row r="33" spans="1:9" ht="12.75" x14ac:dyDescent="0.2">
      <c r="A33" s="90"/>
      <c r="B33" s="58"/>
      <c r="C33" s="125" t="s">
        <v>105</v>
      </c>
      <c r="D33" s="133" t="s">
        <v>120</v>
      </c>
      <c r="E33" s="133"/>
      <c r="F33" s="36"/>
      <c r="G33" s="46"/>
      <c r="H33" s="31"/>
      <c r="I33" s="91"/>
    </row>
    <row r="34" spans="1:9" ht="12.75" x14ac:dyDescent="0.2">
      <c r="A34" s="92"/>
      <c r="B34" s="93"/>
      <c r="C34" s="126" t="s">
        <v>62</v>
      </c>
      <c r="D34" s="94"/>
      <c r="E34" s="95"/>
      <c r="F34" s="37"/>
      <c r="G34" s="94"/>
      <c r="H34" s="95"/>
      <c r="I34" s="96"/>
    </row>
  </sheetData>
  <mergeCells count="7">
    <mergeCell ref="A1:I1"/>
    <mergeCell ref="D33:E33"/>
    <mergeCell ref="A28:E28"/>
    <mergeCell ref="A29:E29"/>
    <mergeCell ref="A7:I7"/>
    <mergeCell ref="A3:I3"/>
    <mergeCell ref="F8:H8"/>
  </mergeCells>
  <phoneticPr fontId="3" type="noConversion"/>
  <conditionalFormatting sqref="E9:F12 G9:G10 G21">
    <cfRule type="cellIs" dxfId="0" priority="6" stopIfTrue="1" operator="equal">
      <formula>0</formula>
    </cfRule>
  </conditionalFormatting>
  <printOptions horizontalCentered="1"/>
  <pageMargins left="0.59055118110236227" right="0.39370078740157483" top="0.78740157480314965" bottom="0.59055118110236227" header="0" footer="0"/>
  <pageSetup paperSize="9" fitToHeight="2" orientation="portrait" verticalDpi="599" r:id="rId1"/>
  <headerFooter alignWithMargins="0">
    <oddFooter>&amp;R&amp;P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workbookViewId="0">
      <selection activeCell="H23" sqref="H23"/>
    </sheetView>
  </sheetViews>
  <sheetFormatPr defaultRowHeight="14.25" x14ac:dyDescent="0.2"/>
  <cols>
    <col min="1" max="1" width="13.140625" style="1" customWidth="1"/>
    <col min="2" max="2" width="21.140625" style="1" bestFit="1" customWidth="1"/>
    <col min="3" max="3" width="5.7109375" style="1" bestFit="1" customWidth="1"/>
    <col min="4" max="4" width="6" style="1" bestFit="1" customWidth="1"/>
    <col min="5" max="5" width="10.42578125" style="1" bestFit="1" customWidth="1"/>
    <col min="6" max="6" width="10.85546875" style="1" bestFit="1" customWidth="1"/>
    <col min="7" max="16384" width="9.140625" style="1"/>
  </cols>
  <sheetData>
    <row r="1" spans="1:6" ht="15" x14ac:dyDescent="0.25">
      <c r="A1" s="11"/>
    </row>
    <row r="3" spans="1:6" x14ac:dyDescent="0.2">
      <c r="A3" s="1" t="s">
        <v>15</v>
      </c>
    </row>
    <row r="5" spans="1:6" x14ac:dyDescent="0.2">
      <c r="A5" s="2" t="s">
        <v>16</v>
      </c>
      <c r="B5" s="2" t="s">
        <v>17</v>
      </c>
      <c r="C5" s="2" t="s">
        <v>12</v>
      </c>
      <c r="D5" s="2" t="s">
        <v>18</v>
      </c>
      <c r="E5" s="2" t="s">
        <v>19</v>
      </c>
      <c r="F5" s="2" t="s">
        <v>20</v>
      </c>
    </row>
    <row r="6" spans="1:6" x14ac:dyDescent="0.2">
      <c r="A6" s="3">
        <v>4750</v>
      </c>
      <c r="B6" s="4" t="s">
        <v>21</v>
      </c>
      <c r="C6" s="3" t="s">
        <v>22</v>
      </c>
      <c r="D6" s="5">
        <v>0.67</v>
      </c>
      <c r="E6" s="12"/>
      <c r="F6" s="6">
        <f>D6*E6</f>
        <v>0</v>
      </c>
    </row>
    <row r="7" spans="1:6" x14ac:dyDescent="0.2">
      <c r="A7" s="3">
        <v>6127</v>
      </c>
      <c r="B7" s="4" t="s">
        <v>23</v>
      </c>
      <c r="C7" s="3" t="s">
        <v>22</v>
      </c>
      <c r="D7" s="5">
        <v>0.67</v>
      </c>
      <c r="E7" s="12"/>
      <c r="F7" s="6">
        <f t="shared" ref="F7:F10" si="0">D7*E7</f>
        <v>0</v>
      </c>
    </row>
    <row r="8" spans="1:6" x14ac:dyDescent="0.2">
      <c r="A8" s="3"/>
      <c r="B8" s="4" t="s">
        <v>24</v>
      </c>
      <c r="C8" s="3" t="s">
        <v>7</v>
      </c>
      <c r="D8" s="5">
        <v>1.02</v>
      </c>
      <c r="E8" s="12"/>
      <c r="F8" s="6">
        <f t="shared" si="0"/>
        <v>0</v>
      </c>
    </row>
    <row r="9" spans="1:6" x14ac:dyDescent="0.2">
      <c r="A9" s="3">
        <v>4791</v>
      </c>
      <c r="B9" s="4" t="s">
        <v>25</v>
      </c>
      <c r="C9" s="3" t="s">
        <v>26</v>
      </c>
      <c r="D9" s="5">
        <v>0.4</v>
      </c>
      <c r="E9" s="12"/>
      <c r="F9" s="6">
        <f t="shared" si="0"/>
        <v>0</v>
      </c>
    </row>
    <row r="10" spans="1:6" x14ac:dyDescent="0.2">
      <c r="A10" s="3">
        <v>3767</v>
      </c>
      <c r="B10" s="4" t="s">
        <v>27</v>
      </c>
      <c r="C10" s="3" t="s">
        <v>9</v>
      </c>
      <c r="D10" s="5">
        <v>0.5</v>
      </c>
      <c r="E10" s="12"/>
      <c r="F10" s="6">
        <f t="shared" si="0"/>
        <v>0</v>
      </c>
    </row>
    <row r="11" spans="1:6" ht="15" x14ac:dyDescent="0.25">
      <c r="A11" s="7" t="s">
        <v>28</v>
      </c>
      <c r="B11" s="8"/>
      <c r="C11" s="8"/>
      <c r="D11" s="8"/>
      <c r="E11" s="9"/>
      <c r="F11" s="10">
        <f>SUM(F6:F10)</f>
        <v>0</v>
      </c>
    </row>
    <row r="14" spans="1:6" x14ac:dyDescent="0.2">
      <c r="A14" s="1" t="s">
        <v>29</v>
      </c>
    </row>
    <row r="16" spans="1:6" x14ac:dyDescent="0.2">
      <c r="A16" s="2" t="s">
        <v>16</v>
      </c>
      <c r="B16" s="2" t="s">
        <v>17</v>
      </c>
      <c r="C16" s="2" t="s">
        <v>12</v>
      </c>
      <c r="D16" s="2" t="s">
        <v>18</v>
      </c>
      <c r="E16" s="2" t="s">
        <v>19</v>
      </c>
      <c r="F16" s="2" t="s">
        <v>20</v>
      </c>
    </row>
    <row r="17" spans="1:6" x14ac:dyDescent="0.2">
      <c r="A17" s="3">
        <v>4750</v>
      </c>
      <c r="B17" s="4" t="s">
        <v>21</v>
      </c>
      <c r="C17" s="3" t="s">
        <v>22</v>
      </c>
      <c r="D17" s="5">
        <v>0.5</v>
      </c>
      <c r="E17" s="12"/>
      <c r="F17" s="6">
        <f>D17*E17</f>
        <v>0</v>
      </c>
    </row>
    <row r="18" spans="1:6" x14ac:dyDescent="0.2">
      <c r="A18" s="3">
        <v>6127</v>
      </c>
      <c r="B18" s="4" t="s">
        <v>23</v>
      </c>
      <c r="C18" s="3" t="s">
        <v>22</v>
      </c>
      <c r="D18" s="5">
        <v>0.6</v>
      </c>
      <c r="E18" s="12"/>
      <c r="F18" s="6">
        <f t="shared" ref="F18:F21" si="1">D18*E18</f>
        <v>0</v>
      </c>
    </row>
    <row r="19" spans="1:6" x14ac:dyDescent="0.2">
      <c r="A19" s="3"/>
      <c r="B19" s="4" t="s">
        <v>24</v>
      </c>
      <c r="C19" s="3" t="s">
        <v>7</v>
      </c>
      <c r="D19" s="5">
        <v>1.05</v>
      </c>
      <c r="E19" s="12"/>
      <c r="F19" s="6">
        <f t="shared" si="1"/>
        <v>0</v>
      </c>
    </row>
    <row r="20" spans="1:6" x14ac:dyDescent="0.2">
      <c r="A20" s="3">
        <v>370</v>
      </c>
      <c r="B20" s="4" t="s">
        <v>30</v>
      </c>
      <c r="C20" s="3" t="s">
        <v>3</v>
      </c>
      <c r="D20" s="5">
        <v>0.01</v>
      </c>
      <c r="E20" s="12"/>
      <c r="F20" s="6">
        <f t="shared" si="1"/>
        <v>0</v>
      </c>
    </row>
    <row r="21" spans="1:6" x14ac:dyDescent="0.2">
      <c r="A21" s="3">
        <v>13284</v>
      </c>
      <c r="B21" s="4" t="s">
        <v>31</v>
      </c>
      <c r="C21" s="3" t="s">
        <v>26</v>
      </c>
      <c r="D21" s="5">
        <v>7.5</v>
      </c>
      <c r="E21" s="12"/>
      <c r="F21" s="6">
        <f t="shared" si="1"/>
        <v>0</v>
      </c>
    </row>
    <row r="22" spans="1:6" ht="15" x14ac:dyDescent="0.25">
      <c r="A22" s="7" t="s">
        <v>28</v>
      </c>
      <c r="B22" s="8"/>
      <c r="C22" s="8"/>
      <c r="D22" s="8"/>
      <c r="E22" s="9"/>
      <c r="F22" s="10">
        <f>SUM(F17:F21)</f>
        <v>0</v>
      </c>
    </row>
  </sheetData>
  <pageMargins left="0.511811024" right="0.511811024" top="0.78740157499999996" bottom="0.78740157499999996" header="0.31496062000000002" footer="0.31496062000000002"/>
  <pageSetup paperSize="9" orientation="portrait" horizontalDpi="4294967292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workbookViewId="0">
      <selection activeCell="D11" sqref="D11:F17"/>
    </sheetView>
  </sheetViews>
  <sheetFormatPr defaultRowHeight="12.75" x14ac:dyDescent="0.2"/>
  <cols>
    <col min="4" max="4" width="23.140625" customWidth="1"/>
    <col min="6" max="6" width="11.28515625" customWidth="1"/>
    <col min="7" max="7" width="7.42578125" customWidth="1"/>
    <col min="8" max="8" width="8" customWidth="1"/>
    <col min="9" max="9" width="19" customWidth="1"/>
  </cols>
  <sheetData>
    <row r="1" spans="1:9" ht="13.5" thickBot="1" x14ac:dyDescent="0.25">
      <c r="A1" s="195"/>
      <c r="B1" s="195"/>
      <c r="C1" s="195"/>
      <c r="D1" s="195"/>
      <c r="E1" s="195"/>
      <c r="F1" s="195"/>
      <c r="G1" s="195"/>
      <c r="H1" s="195"/>
      <c r="I1" s="195"/>
    </row>
    <row r="2" spans="1:9" ht="13.5" thickBot="1" x14ac:dyDescent="0.25">
      <c r="A2" s="196" t="s">
        <v>47</v>
      </c>
      <c r="B2" s="197"/>
      <c r="C2" s="197"/>
      <c r="D2" s="197"/>
      <c r="E2" s="197"/>
      <c r="F2" s="197"/>
      <c r="G2" s="197"/>
      <c r="H2" s="197"/>
      <c r="I2" s="198"/>
    </row>
    <row r="3" spans="1:9" ht="13.5" thickBot="1" x14ac:dyDescent="0.25">
      <c r="A3" s="14"/>
      <c r="B3" s="14"/>
      <c r="C3" s="14"/>
      <c r="D3" s="14"/>
      <c r="E3" s="14"/>
      <c r="F3" s="14"/>
      <c r="G3" s="14"/>
      <c r="H3" s="14"/>
      <c r="I3" s="14"/>
    </row>
    <row r="4" spans="1:9" x14ac:dyDescent="0.2">
      <c r="A4" s="199" t="s">
        <v>52</v>
      </c>
      <c r="B4" s="200"/>
      <c r="C4" s="200"/>
      <c r="D4" s="200"/>
      <c r="E4" s="200"/>
      <c r="F4" s="200"/>
      <c r="G4" s="201" t="s">
        <v>48</v>
      </c>
      <c r="H4" s="201"/>
      <c r="I4" s="202"/>
    </row>
    <row r="5" spans="1:9" x14ac:dyDescent="0.2">
      <c r="A5" s="203" t="s">
        <v>53</v>
      </c>
      <c r="B5" s="204"/>
      <c r="C5" s="204"/>
      <c r="D5" s="204"/>
      <c r="E5" s="204"/>
      <c r="F5" s="204"/>
      <c r="G5" s="186" t="s">
        <v>51</v>
      </c>
      <c r="H5" s="186"/>
      <c r="I5" s="205"/>
    </row>
    <row r="6" spans="1:9" x14ac:dyDescent="0.2">
      <c r="A6" s="181" t="s">
        <v>54</v>
      </c>
      <c r="B6" s="182"/>
      <c r="C6" s="182"/>
      <c r="D6" s="182"/>
      <c r="E6" s="182"/>
      <c r="F6" s="183" t="s">
        <v>43</v>
      </c>
      <c r="G6" s="183"/>
      <c r="H6" s="183"/>
      <c r="I6" s="184"/>
    </row>
    <row r="7" spans="1:9" x14ac:dyDescent="0.2">
      <c r="A7" s="185" t="s">
        <v>49</v>
      </c>
      <c r="B7" s="186"/>
      <c r="C7" s="186"/>
      <c r="D7" s="186"/>
      <c r="E7" s="186"/>
      <c r="F7" s="187" t="s">
        <v>32</v>
      </c>
      <c r="G7" s="189" t="s">
        <v>32</v>
      </c>
      <c r="H7" s="187" t="s">
        <v>32</v>
      </c>
      <c r="I7" s="191" t="s">
        <v>32</v>
      </c>
    </row>
    <row r="8" spans="1:9" ht="13.5" thickBot="1" x14ac:dyDescent="0.25">
      <c r="A8" s="193" t="s">
        <v>50</v>
      </c>
      <c r="B8" s="194"/>
      <c r="C8" s="194"/>
      <c r="D8" s="194"/>
      <c r="E8" s="194"/>
      <c r="F8" s="188"/>
      <c r="G8" s="190"/>
      <c r="H8" s="188"/>
      <c r="I8" s="192"/>
    </row>
    <row r="9" spans="1:9" ht="13.5" thickBot="1" x14ac:dyDescent="0.25">
      <c r="A9" s="15"/>
      <c r="B9" s="15"/>
      <c r="C9" s="15"/>
      <c r="D9" s="15"/>
      <c r="E9" s="15"/>
      <c r="F9" s="16"/>
      <c r="G9" s="17"/>
      <c r="H9" s="16"/>
      <c r="I9" s="18"/>
    </row>
    <row r="10" spans="1:9" ht="45" customHeight="1" thickBot="1" x14ac:dyDescent="0.25">
      <c r="A10" s="163" t="s">
        <v>33</v>
      </c>
      <c r="B10" s="164"/>
      <c r="C10" s="165"/>
      <c r="D10" s="13" t="s">
        <v>45</v>
      </c>
      <c r="E10" s="166" t="s">
        <v>34</v>
      </c>
      <c r="F10" s="167"/>
      <c r="G10" s="168" t="s">
        <v>35</v>
      </c>
      <c r="H10" s="169"/>
      <c r="I10" s="21">
        <f>((((1+(E11+E14+E16+E15))*(1+E13)*(1+E12))/(1-E17))-1)+2%</f>
        <v>0.23488179662040817</v>
      </c>
    </row>
    <row r="11" spans="1:9" ht="29.25" customHeight="1" x14ac:dyDescent="0.2">
      <c r="A11" s="170" t="s">
        <v>36</v>
      </c>
      <c r="B11" s="171"/>
      <c r="C11" s="172"/>
      <c r="D11" s="22">
        <v>5.5E-2</v>
      </c>
      <c r="E11" s="173">
        <v>5.5E-2</v>
      </c>
      <c r="F11" s="174"/>
      <c r="G11" s="175"/>
      <c r="H11" s="176"/>
      <c r="I11" s="177"/>
    </row>
    <row r="12" spans="1:9" ht="24.75" customHeight="1" x14ac:dyDescent="0.2">
      <c r="A12" s="143" t="s">
        <v>37</v>
      </c>
      <c r="B12" s="144"/>
      <c r="C12" s="154"/>
      <c r="D12" s="23">
        <v>8.9599999999999999E-2</v>
      </c>
      <c r="E12" s="155">
        <v>8.9599999999999999E-2</v>
      </c>
      <c r="F12" s="147"/>
      <c r="G12" s="178"/>
      <c r="H12" s="179"/>
      <c r="I12" s="180"/>
    </row>
    <row r="13" spans="1:9" ht="18.75" customHeight="1" thickBot="1" x14ac:dyDescent="0.25">
      <c r="A13" s="143" t="s">
        <v>38</v>
      </c>
      <c r="B13" s="144"/>
      <c r="C13" s="154"/>
      <c r="D13" s="24">
        <v>1.3899999999999999E-2</v>
      </c>
      <c r="E13" s="155">
        <v>1.3899999999999999E-2</v>
      </c>
      <c r="F13" s="147"/>
      <c r="G13" s="178"/>
      <c r="H13" s="179"/>
      <c r="I13" s="180"/>
    </row>
    <row r="14" spans="1:9" ht="24" customHeight="1" x14ac:dyDescent="0.2">
      <c r="A14" s="143" t="s">
        <v>39</v>
      </c>
      <c r="B14" s="144"/>
      <c r="C14" s="145"/>
      <c r="D14" s="161">
        <v>0.01</v>
      </c>
      <c r="E14" s="146">
        <v>6.0000000000000001E-3</v>
      </c>
      <c r="F14" s="147"/>
      <c r="G14" s="148" t="s">
        <v>44</v>
      </c>
      <c r="H14" s="149"/>
      <c r="I14" s="150"/>
    </row>
    <row r="15" spans="1:9" ht="24.75" customHeight="1" thickBot="1" x14ac:dyDescent="0.25">
      <c r="A15" s="143" t="s">
        <v>40</v>
      </c>
      <c r="B15" s="144"/>
      <c r="C15" s="145"/>
      <c r="D15" s="162"/>
      <c r="E15" s="146">
        <v>4.0000000000000001E-3</v>
      </c>
      <c r="F15" s="147"/>
      <c r="G15" s="148"/>
      <c r="H15" s="149"/>
      <c r="I15" s="150"/>
    </row>
    <row r="16" spans="1:9" ht="19.5" customHeight="1" x14ac:dyDescent="0.2">
      <c r="A16" s="143" t="s">
        <v>41</v>
      </c>
      <c r="B16" s="144"/>
      <c r="C16" s="154"/>
      <c r="D16" s="25">
        <v>1.2699999999999999E-2</v>
      </c>
      <c r="E16" s="155">
        <v>1.2699999999999999E-2</v>
      </c>
      <c r="F16" s="147"/>
      <c r="G16" s="148"/>
      <c r="H16" s="149"/>
      <c r="I16" s="150"/>
    </row>
    <row r="17" spans="1:9" ht="27" customHeight="1" thickBot="1" x14ac:dyDescent="0.25">
      <c r="A17" s="156" t="s">
        <v>42</v>
      </c>
      <c r="B17" s="157"/>
      <c r="C17" s="158"/>
      <c r="D17" s="26" t="s">
        <v>46</v>
      </c>
      <c r="E17" s="159">
        <v>0.02</v>
      </c>
      <c r="F17" s="160"/>
      <c r="G17" s="151"/>
      <c r="H17" s="152"/>
      <c r="I17" s="153"/>
    </row>
  </sheetData>
  <mergeCells count="34">
    <mergeCell ref="A1:I1"/>
    <mergeCell ref="A2:I2"/>
    <mergeCell ref="A4:F4"/>
    <mergeCell ref="G4:I4"/>
    <mergeCell ref="A5:F5"/>
    <mergeCell ref="G5:I5"/>
    <mergeCell ref="A6:E6"/>
    <mergeCell ref="F6:I6"/>
    <mergeCell ref="A7:E7"/>
    <mergeCell ref="F7:F8"/>
    <mergeCell ref="G7:G8"/>
    <mergeCell ref="H7:H8"/>
    <mergeCell ref="I7:I8"/>
    <mergeCell ref="A8:E8"/>
    <mergeCell ref="A10:C10"/>
    <mergeCell ref="E10:F10"/>
    <mergeCell ref="G10:H10"/>
    <mergeCell ref="A11:C11"/>
    <mergeCell ref="E11:F11"/>
    <mergeCell ref="G11:I13"/>
    <mergeCell ref="A12:C12"/>
    <mergeCell ref="E12:F12"/>
    <mergeCell ref="A13:C13"/>
    <mergeCell ref="E13:F13"/>
    <mergeCell ref="A14:C14"/>
    <mergeCell ref="E14:F14"/>
    <mergeCell ref="G14:I17"/>
    <mergeCell ref="A15:C15"/>
    <mergeCell ref="E15:F15"/>
    <mergeCell ref="A16:C16"/>
    <mergeCell ref="E16:F16"/>
    <mergeCell ref="A17:C17"/>
    <mergeCell ref="E17:F17"/>
    <mergeCell ref="D14:D15"/>
  </mergeCells>
  <pageMargins left="0.51181102362204722" right="0.51181102362204722" top="0.78740157480314965" bottom="0.78740157480314965" header="0.31496062992125984" footer="0.31496062992125984"/>
  <pageSetup paperSize="9" orientation="landscape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workbookViewId="0">
      <selection activeCell="E17" sqref="E17:L21"/>
    </sheetView>
  </sheetViews>
  <sheetFormatPr defaultRowHeight="12.75" x14ac:dyDescent="0.2"/>
  <cols>
    <col min="1" max="1" width="6.140625" customWidth="1"/>
    <col min="2" max="2" width="18.7109375" customWidth="1"/>
    <col min="3" max="3" width="13" customWidth="1"/>
    <col min="4" max="4" width="10.7109375" customWidth="1"/>
    <col min="5" max="11" width="10.85546875" customWidth="1"/>
    <col min="12" max="12" width="12" customWidth="1"/>
    <col min="262" max="262" width="6.140625" customWidth="1"/>
    <col min="263" max="263" width="44" customWidth="1"/>
    <col min="264" max="264" width="14" customWidth="1"/>
    <col min="265" max="265" width="12.28515625" customWidth="1"/>
    <col min="266" max="268" width="17.7109375" customWidth="1"/>
    <col min="518" max="518" width="6.140625" customWidth="1"/>
    <col min="519" max="519" width="44" customWidth="1"/>
    <col min="520" max="520" width="14" customWidth="1"/>
    <col min="521" max="521" width="12.28515625" customWidth="1"/>
    <col min="522" max="524" width="17.7109375" customWidth="1"/>
    <col min="774" max="774" width="6.140625" customWidth="1"/>
    <col min="775" max="775" width="44" customWidth="1"/>
    <col min="776" max="776" width="14" customWidth="1"/>
    <col min="777" max="777" width="12.28515625" customWidth="1"/>
    <col min="778" max="780" width="17.7109375" customWidth="1"/>
    <col min="1030" max="1030" width="6.140625" customWidth="1"/>
    <col min="1031" max="1031" width="44" customWidth="1"/>
    <col min="1032" max="1032" width="14" customWidth="1"/>
    <col min="1033" max="1033" width="12.28515625" customWidth="1"/>
    <col min="1034" max="1036" width="17.7109375" customWidth="1"/>
    <col min="1286" max="1286" width="6.140625" customWidth="1"/>
    <col min="1287" max="1287" width="44" customWidth="1"/>
    <col min="1288" max="1288" width="14" customWidth="1"/>
    <col min="1289" max="1289" width="12.28515625" customWidth="1"/>
    <col min="1290" max="1292" width="17.7109375" customWidth="1"/>
    <col min="1542" max="1542" width="6.140625" customWidth="1"/>
    <col min="1543" max="1543" width="44" customWidth="1"/>
    <col min="1544" max="1544" width="14" customWidth="1"/>
    <col min="1545" max="1545" width="12.28515625" customWidth="1"/>
    <col min="1546" max="1548" width="17.7109375" customWidth="1"/>
    <col min="1798" max="1798" width="6.140625" customWidth="1"/>
    <col min="1799" max="1799" width="44" customWidth="1"/>
    <col min="1800" max="1800" width="14" customWidth="1"/>
    <col min="1801" max="1801" width="12.28515625" customWidth="1"/>
    <col min="1802" max="1804" width="17.7109375" customWidth="1"/>
    <col min="2054" max="2054" width="6.140625" customWidth="1"/>
    <col min="2055" max="2055" width="44" customWidth="1"/>
    <col min="2056" max="2056" width="14" customWidth="1"/>
    <col min="2057" max="2057" width="12.28515625" customWidth="1"/>
    <col min="2058" max="2060" width="17.7109375" customWidth="1"/>
    <col min="2310" max="2310" width="6.140625" customWidth="1"/>
    <col min="2311" max="2311" width="44" customWidth="1"/>
    <col min="2312" max="2312" width="14" customWidth="1"/>
    <col min="2313" max="2313" width="12.28515625" customWidth="1"/>
    <col min="2314" max="2316" width="17.7109375" customWidth="1"/>
    <col min="2566" max="2566" width="6.140625" customWidth="1"/>
    <col min="2567" max="2567" width="44" customWidth="1"/>
    <col min="2568" max="2568" width="14" customWidth="1"/>
    <col min="2569" max="2569" width="12.28515625" customWidth="1"/>
    <col min="2570" max="2572" width="17.7109375" customWidth="1"/>
    <col min="2822" max="2822" width="6.140625" customWidth="1"/>
    <col min="2823" max="2823" width="44" customWidth="1"/>
    <col min="2824" max="2824" width="14" customWidth="1"/>
    <col min="2825" max="2825" width="12.28515625" customWidth="1"/>
    <col min="2826" max="2828" width="17.7109375" customWidth="1"/>
    <col min="3078" max="3078" width="6.140625" customWidth="1"/>
    <col min="3079" max="3079" width="44" customWidth="1"/>
    <col min="3080" max="3080" width="14" customWidth="1"/>
    <col min="3081" max="3081" width="12.28515625" customWidth="1"/>
    <col min="3082" max="3084" width="17.7109375" customWidth="1"/>
    <col min="3334" max="3334" width="6.140625" customWidth="1"/>
    <col min="3335" max="3335" width="44" customWidth="1"/>
    <col min="3336" max="3336" width="14" customWidth="1"/>
    <col min="3337" max="3337" width="12.28515625" customWidth="1"/>
    <col min="3338" max="3340" width="17.7109375" customWidth="1"/>
    <col min="3590" max="3590" width="6.140625" customWidth="1"/>
    <col min="3591" max="3591" width="44" customWidth="1"/>
    <col min="3592" max="3592" width="14" customWidth="1"/>
    <col min="3593" max="3593" width="12.28515625" customWidth="1"/>
    <col min="3594" max="3596" width="17.7109375" customWidth="1"/>
    <col min="3846" max="3846" width="6.140625" customWidth="1"/>
    <col min="3847" max="3847" width="44" customWidth="1"/>
    <col min="3848" max="3848" width="14" customWidth="1"/>
    <col min="3849" max="3849" width="12.28515625" customWidth="1"/>
    <col min="3850" max="3852" width="17.7109375" customWidth="1"/>
    <col min="4102" max="4102" width="6.140625" customWidth="1"/>
    <col min="4103" max="4103" width="44" customWidth="1"/>
    <col min="4104" max="4104" width="14" customWidth="1"/>
    <col min="4105" max="4105" width="12.28515625" customWidth="1"/>
    <col min="4106" max="4108" width="17.7109375" customWidth="1"/>
    <col min="4358" max="4358" width="6.140625" customWidth="1"/>
    <col min="4359" max="4359" width="44" customWidth="1"/>
    <col min="4360" max="4360" width="14" customWidth="1"/>
    <col min="4361" max="4361" width="12.28515625" customWidth="1"/>
    <col min="4362" max="4364" width="17.7109375" customWidth="1"/>
    <col min="4614" max="4614" width="6.140625" customWidth="1"/>
    <col min="4615" max="4615" width="44" customWidth="1"/>
    <col min="4616" max="4616" width="14" customWidth="1"/>
    <col min="4617" max="4617" width="12.28515625" customWidth="1"/>
    <col min="4618" max="4620" width="17.7109375" customWidth="1"/>
    <col min="4870" max="4870" width="6.140625" customWidth="1"/>
    <col min="4871" max="4871" width="44" customWidth="1"/>
    <col min="4872" max="4872" width="14" customWidth="1"/>
    <col min="4873" max="4873" width="12.28515625" customWidth="1"/>
    <col min="4874" max="4876" width="17.7109375" customWidth="1"/>
    <col min="5126" max="5126" width="6.140625" customWidth="1"/>
    <col min="5127" max="5127" width="44" customWidth="1"/>
    <col min="5128" max="5128" width="14" customWidth="1"/>
    <col min="5129" max="5129" width="12.28515625" customWidth="1"/>
    <col min="5130" max="5132" width="17.7109375" customWidth="1"/>
    <col min="5382" max="5382" width="6.140625" customWidth="1"/>
    <col min="5383" max="5383" width="44" customWidth="1"/>
    <col min="5384" max="5384" width="14" customWidth="1"/>
    <col min="5385" max="5385" width="12.28515625" customWidth="1"/>
    <col min="5386" max="5388" width="17.7109375" customWidth="1"/>
    <col min="5638" max="5638" width="6.140625" customWidth="1"/>
    <col min="5639" max="5639" width="44" customWidth="1"/>
    <col min="5640" max="5640" width="14" customWidth="1"/>
    <col min="5641" max="5641" width="12.28515625" customWidth="1"/>
    <col min="5642" max="5644" width="17.7109375" customWidth="1"/>
    <col min="5894" max="5894" width="6.140625" customWidth="1"/>
    <col min="5895" max="5895" width="44" customWidth="1"/>
    <col min="5896" max="5896" width="14" customWidth="1"/>
    <col min="5897" max="5897" width="12.28515625" customWidth="1"/>
    <col min="5898" max="5900" width="17.7109375" customWidth="1"/>
    <col min="6150" max="6150" width="6.140625" customWidth="1"/>
    <col min="6151" max="6151" width="44" customWidth="1"/>
    <col min="6152" max="6152" width="14" customWidth="1"/>
    <col min="6153" max="6153" width="12.28515625" customWidth="1"/>
    <col min="6154" max="6156" width="17.7109375" customWidth="1"/>
    <col min="6406" max="6406" width="6.140625" customWidth="1"/>
    <col min="6407" max="6407" width="44" customWidth="1"/>
    <col min="6408" max="6408" width="14" customWidth="1"/>
    <col min="6409" max="6409" width="12.28515625" customWidth="1"/>
    <col min="6410" max="6412" width="17.7109375" customWidth="1"/>
    <col min="6662" max="6662" width="6.140625" customWidth="1"/>
    <col min="6663" max="6663" width="44" customWidth="1"/>
    <col min="6664" max="6664" width="14" customWidth="1"/>
    <col min="6665" max="6665" width="12.28515625" customWidth="1"/>
    <col min="6666" max="6668" width="17.7109375" customWidth="1"/>
    <col min="6918" max="6918" width="6.140625" customWidth="1"/>
    <col min="6919" max="6919" width="44" customWidth="1"/>
    <col min="6920" max="6920" width="14" customWidth="1"/>
    <col min="6921" max="6921" width="12.28515625" customWidth="1"/>
    <col min="6922" max="6924" width="17.7109375" customWidth="1"/>
    <col min="7174" max="7174" width="6.140625" customWidth="1"/>
    <col min="7175" max="7175" width="44" customWidth="1"/>
    <col min="7176" max="7176" width="14" customWidth="1"/>
    <col min="7177" max="7177" width="12.28515625" customWidth="1"/>
    <col min="7178" max="7180" width="17.7109375" customWidth="1"/>
    <col min="7430" max="7430" width="6.140625" customWidth="1"/>
    <col min="7431" max="7431" width="44" customWidth="1"/>
    <col min="7432" max="7432" width="14" customWidth="1"/>
    <col min="7433" max="7433" width="12.28515625" customWidth="1"/>
    <col min="7434" max="7436" width="17.7109375" customWidth="1"/>
    <col min="7686" max="7686" width="6.140625" customWidth="1"/>
    <col min="7687" max="7687" width="44" customWidth="1"/>
    <col min="7688" max="7688" width="14" customWidth="1"/>
    <col min="7689" max="7689" width="12.28515625" customWidth="1"/>
    <col min="7690" max="7692" width="17.7109375" customWidth="1"/>
    <col min="7942" max="7942" width="6.140625" customWidth="1"/>
    <col min="7943" max="7943" width="44" customWidth="1"/>
    <col min="7944" max="7944" width="14" customWidth="1"/>
    <col min="7945" max="7945" width="12.28515625" customWidth="1"/>
    <col min="7946" max="7948" width="17.7109375" customWidth="1"/>
    <col min="8198" max="8198" width="6.140625" customWidth="1"/>
    <col min="8199" max="8199" width="44" customWidth="1"/>
    <col min="8200" max="8200" width="14" customWidth="1"/>
    <col min="8201" max="8201" width="12.28515625" customWidth="1"/>
    <col min="8202" max="8204" width="17.7109375" customWidth="1"/>
    <col min="8454" max="8454" width="6.140625" customWidth="1"/>
    <col min="8455" max="8455" width="44" customWidth="1"/>
    <col min="8456" max="8456" width="14" customWidth="1"/>
    <col min="8457" max="8457" width="12.28515625" customWidth="1"/>
    <col min="8458" max="8460" width="17.7109375" customWidth="1"/>
    <col min="8710" max="8710" width="6.140625" customWidth="1"/>
    <col min="8711" max="8711" width="44" customWidth="1"/>
    <col min="8712" max="8712" width="14" customWidth="1"/>
    <col min="8713" max="8713" width="12.28515625" customWidth="1"/>
    <col min="8714" max="8716" width="17.7109375" customWidth="1"/>
    <col min="8966" max="8966" width="6.140625" customWidth="1"/>
    <col min="8967" max="8967" width="44" customWidth="1"/>
    <col min="8968" max="8968" width="14" customWidth="1"/>
    <col min="8969" max="8969" width="12.28515625" customWidth="1"/>
    <col min="8970" max="8972" width="17.7109375" customWidth="1"/>
    <col min="9222" max="9222" width="6.140625" customWidth="1"/>
    <col min="9223" max="9223" width="44" customWidth="1"/>
    <col min="9224" max="9224" width="14" customWidth="1"/>
    <col min="9225" max="9225" width="12.28515625" customWidth="1"/>
    <col min="9226" max="9228" width="17.7109375" customWidth="1"/>
    <col min="9478" max="9478" width="6.140625" customWidth="1"/>
    <col min="9479" max="9479" width="44" customWidth="1"/>
    <col min="9480" max="9480" width="14" customWidth="1"/>
    <col min="9481" max="9481" width="12.28515625" customWidth="1"/>
    <col min="9482" max="9484" width="17.7109375" customWidth="1"/>
    <col min="9734" max="9734" width="6.140625" customWidth="1"/>
    <col min="9735" max="9735" width="44" customWidth="1"/>
    <col min="9736" max="9736" width="14" customWidth="1"/>
    <col min="9737" max="9737" width="12.28515625" customWidth="1"/>
    <col min="9738" max="9740" width="17.7109375" customWidth="1"/>
    <col min="9990" max="9990" width="6.140625" customWidth="1"/>
    <col min="9991" max="9991" width="44" customWidth="1"/>
    <col min="9992" max="9992" width="14" customWidth="1"/>
    <col min="9993" max="9993" width="12.28515625" customWidth="1"/>
    <col min="9994" max="9996" width="17.7109375" customWidth="1"/>
    <col min="10246" max="10246" width="6.140625" customWidth="1"/>
    <col min="10247" max="10247" width="44" customWidth="1"/>
    <col min="10248" max="10248" width="14" customWidth="1"/>
    <col min="10249" max="10249" width="12.28515625" customWidth="1"/>
    <col min="10250" max="10252" width="17.7109375" customWidth="1"/>
    <col min="10502" max="10502" width="6.140625" customWidth="1"/>
    <col min="10503" max="10503" width="44" customWidth="1"/>
    <col min="10504" max="10504" width="14" customWidth="1"/>
    <col min="10505" max="10505" width="12.28515625" customWidth="1"/>
    <col min="10506" max="10508" width="17.7109375" customWidth="1"/>
    <col min="10758" max="10758" width="6.140625" customWidth="1"/>
    <col min="10759" max="10759" width="44" customWidth="1"/>
    <col min="10760" max="10760" width="14" customWidth="1"/>
    <col min="10761" max="10761" width="12.28515625" customWidth="1"/>
    <col min="10762" max="10764" width="17.7109375" customWidth="1"/>
    <col min="11014" max="11014" width="6.140625" customWidth="1"/>
    <col min="11015" max="11015" width="44" customWidth="1"/>
    <col min="11016" max="11016" width="14" customWidth="1"/>
    <col min="11017" max="11017" width="12.28515625" customWidth="1"/>
    <col min="11018" max="11020" width="17.7109375" customWidth="1"/>
    <col min="11270" max="11270" width="6.140625" customWidth="1"/>
    <col min="11271" max="11271" width="44" customWidth="1"/>
    <col min="11272" max="11272" width="14" customWidth="1"/>
    <col min="11273" max="11273" width="12.28515625" customWidth="1"/>
    <col min="11274" max="11276" width="17.7109375" customWidth="1"/>
    <col min="11526" max="11526" width="6.140625" customWidth="1"/>
    <col min="11527" max="11527" width="44" customWidth="1"/>
    <col min="11528" max="11528" width="14" customWidth="1"/>
    <col min="11529" max="11529" width="12.28515625" customWidth="1"/>
    <col min="11530" max="11532" width="17.7109375" customWidth="1"/>
    <col min="11782" max="11782" width="6.140625" customWidth="1"/>
    <col min="11783" max="11783" width="44" customWidth="1"/>
    <col min="11784" max="11784" width="14" customWidth="1"/>
    <col min="11785" max="11785" width="12.28515625" customWidth="1"/>
    <col min="11786" max="11788" width="17.7109375" customWidth="1"/>
    <col min="12038" max="12038" width="6.140625" customWidth="1"/>
    <col min="12039" max="12039" width="44" customWidth="1"/>
    <col min="12040" max="12040" width="14" customWidth="1"/>
    <col min="12041" max="12041" width="12.28515625" customWidth="1"/>
    <col min="12042" max="12044" width="17.7109375" customWidth="1"/>
    <col min="12294" max="12294" width="6.140625" customWidth="1"/>
    <col min="12295" max="12295" width="44" customWidth="1"/>
    <col min="12296" max="12296" width="14" customWidth="1"/>
    <col min="12297" max="12297" width="12.28515625" customWidth="1"/>
    <col min="12298" max="12300" width="17.7109375" customWidth="1"/>
    <col min="12550" max="12550" width="6.140625" customWidth="1"/>
    <col min="12551" max="12551" width="44" customWidth="1"/>
    <col min="12552" max="12552" width="14" customWidth="1"/>
    <col min="12553" max="12553" width="12.28515625" customWidth="1"/>
    <col min="12554" max="12556" width="17.7109375" customWidth="1"/>
    <col min="12806" max="12806" width="6.140625" customWidth="1"/>
    <col min="12807" max="12807" width="44" customWidth="1"/>
    <col min="12808" max="12808" width="14" customWidth="1"/>
    <col min="12809" max="12809" width="12.28515625" customWidth="1"/>
    <col min="12810" max="12812" width="17.7109375" customWidth="1"/>
    <col min="13062" max="13062" width="6.140625" customWidth="1"/>
    <col min="13063" max="13063" width="44" customWidth="1"/>
    <col min="13064" max="13064" width="14" customWidth="1"/>
    <col min="13065" max="13065" width="12.28515625" customWidth="1"/>
    <col min="13066" max="13068" width="17.7109375" customWidth="1"/>
    <col min="13318" max="13318" width="6.140625" customWidth="1"/>
    <col min="13319" max="13319" width="44" customWidth="1"/>
    <col min="13320" max="13320" width="14" customWidth="1"/>
    <col min="13321" max="13321" width="12.28515625" customWidth="1"/>
    <col min="13322" max="13324" width="17.7109375" customWidth="1"/>
    <col min="13574" max="13574" width="6.140625" customWidth="1"/>
    <col min="13575" max="13575" width="44" customWidth="1"/>
    <col min="13576" max="13576" width="14" customWidth="1"/>
    <col min="13577" max="13577" width="12.28515625" customWidth="1"/>
    <col min="13578" max="13580" width="17.7109375" customWidth="1"/>
    <col min="13830" max="13830" width="6.140625" customWidth="1"/>
    <col min="13831" max="13831" width="44" customWidth="1"/>
    <col min="13832" max="13832" width="14" customWidth="1"/>
    <col min="13833" max="13833" width="12.28515625" customWidth="1"/>
    <col min="13834" max="13836" width="17.7109375" customWidth="1"/>
    <col min="14086" max="14086" width="6.140625" customWidth="1"/>
    <col min="14087" max="14087" width="44" customWidth="1"/>
    <col min="14088" max="14088" width="14" customWidth="1"/>
    <col min="14089" max="14089" width="12.28515625" customWidth="1"/>
    <col min="14090" max="14092" width="17.7109375" customWidth="1"/>
    <col min="14342" max="14342" width="6.140625" customWidth="1"/>
    <col min="14343" max="14343" width="44" customWidth="1"/>
    <col min="14344" max="14344" width="14" customWidth="1"/>
    <col min="14345" max="14345" width="12.28515625" customWidth="1"/>
    <col min="14346" max="14348" width="17.7109375" customWidth="1"/>
    <col min="14598" max="14598" width="6.140625" customWidth="1"/>
    <col min="14599" max="14599" width="44" customWidth="1"/>
    <col min="14600" max="14600" width="14" customWidth="1"/>
    <col min="14601" max="14601" width="12.28515625" customWidth="1"/>
    <col min="14602" max="14604" width="17.7109375" customWidth="1"/>
    <col min="14854" max="14854" width="6.140625" customWidth="1"/>
    <col min="14855" max="14855" width="44" customWidth="1"/>
    <col min="14856" max="14856" width="14" customWidth="1"/>
    <col min="14857" max="14857" width="12.28515625" customWidth="1"/>
    <col min="14858" max="14860" width="17.7109375" customWidth="1"/>
    <col min="15110" max="15110" width="6.140625" customWidth="1"/>
    <col min="15111" max="15111" width="44" customWidth="1"/>
    <col min="15112" max="15112" width="14" customWidth="1"/>
    <col min="15113" max="15113" width="12.28515625" customWidth="1"/>
    <col min="15114" max="15116" width="17.7109375" customWidth="1"/>
    <col min="15366" max="15366" width="6.140625" customWidth="1"/>
    <col min="15367" max="15367" width="44" customWidth="1"/>
    <col min="15368" max="15368" width="14" customWidth="1"/>
    <col min="15369" max="15369" width="12.28515625" customWidth="1"/>
    <col min="15370" max="15372" width="17.7109375" customWidth="1"/>
    <col min="15622" max="15622" width="6.140625" customWidth="1"/>
    <col min="15623" max="15623" width="44" customWidth="1"/>
    <col min="15624" max="15624" width="14" customWidth="1"/>
    <col min="15625" max="15625" width="12.28515625" customWidth="1"/>
    <col min="15626" max="15628" width="17.7109375" customWidth="1"/>
    <col min="15878" max="15878" width="6.140625" customWidth="1"/>
    <col min="15879" max="15879" width="44" customWidth="1"/>
    <col min="15880" max="15880" width="14" customWidth="1"/>
    <col min="15881" max="15881" width="12.28515625" customWidth="1"/>
    <col min="15882" max="15884" width="17.7109375" customWidth="1"/>
    <col min="16134" max="16134" width="6.140625" customWidth="1"/>
    <col min="16135" max="16135" width="44" customWidth="1"/>
    <col min="16136" max="16136" width="14" customWidth="1"/>
    <col min="16137" max="16137" width="12.28515625" customWidth="1"/>
    <col min="16138" max="16140" width="17.7109375" customWidth="1"/>
  </cols>
  <sheetData>
    <row r="1" spans="1:13" ht="28.5" thickBot="1" x14ac:dyDescent="0.45">
      <c r="A1" s="224" t="s">
        <v>108</v>
      </c>
      <c r="B1" s="225"/>
      <c r="C1" s="225"/>
      <c r="D1" s="225"/>
      <c r="E1" s="225"/>
      <c r="F1" s="225"/>
      <c r="G1" s="225"/>
      <c r="H1" s="225"/>
      <c r="I1" s="225"/>
      <c r="J1" s="225"/>
      <c r="K1" s="225"/>
      <c r="L1" s="226"/>
    </row>
    <row r="2" spans="1:13" ht="25.5" customHeight="1" x14ac:dyDescent="0.2">
      <c r="A2" s="227" t="s">
        <v>76</v>
      </c>
      <c r="B2" s="228"/>
      <c r="C2" s="228"/>
      <c r="D2" s="228"/>
      <c r="E2" s="228"/>
      <c r="F2" s="228"/>
      <c r="G2" s="228"/>
      <c r="H2" s="228"/>
      <c r="I2" s="228"/>
      <c r="J2" s="228"/>
      <c r="K2" s="228"/>
      <c r="L2" s="229"/>
    </row>
    <row r="3" spans="1:13" ht="12.75" customHeight="1" x14ac:dyDescent="0.2">
      <c r="A3" s="230"/>
      <c r="B3" s="231"/>
      <c r="C3" s="231"/>
      <c r="D3" s="231"/>
      <c r="E3" s="231"/>
      <c r="F3" s="231"/>
      <c r="G3" s="231"/>
      <c r="H3" s="231"/>
      <c r="I3" s="231"/>
      <c r="J3" s="231"/>
      <c r="K3" s="231"/>
      <c r="L3" s="232"/>
    </row>
    <row r="4" spans="1:13" ht="12.75" customHeight="1" x14ac:dyDescent="0.2">
      <c r="A4" s="230"/>
      <c r="B4" s="231"/>
      <c r="C4" s="231"/>
      <c r="D4" s="231"/>
      <c r="E4" s="231"/>
      <c r="F4" s="231"/>
      <c r="G4" s="231"/>
      <c r="H4" s="231"/>
      <c r="I4" s="231"/>
      <c r="J4" s="231"/>
      <c r="K4" s="231"/>
      <c r="L4" s="232"/>
    </row>
    <row r="5" spans="1:13" ht="24.75" customHeight="1" thickBot="1" x14ac:dyDescent="0.25">
      <c r="A5" s="230"/>
      <c r="B5" s="231"/>
      <c r="C5" s="231"/>
      <c r="D5" s="231"/>
      <c r="E5" s="231"/>
      <c r="F5" s="231"/>
      <c r="G5" s="231"/>
      <c r="H5" s="231"/>
      <c r="I5" s="231"/>
      <c r="J5" s="231"/>
      <c r="K5" s="231"/>
      <c r="L5" s="232"/>
    </row>
    <row r="6" spans="1:13" ht="18" customHeight="1" thickBot="1" x14ac:dyDescent="0.25">
      <c r="A6" s="240" t="str">
        <f>'planilha de custo-PRAÇA LIMAS'!A3:I3</f>
        <v>Obra:  Reforma Praça Limas</v>
      </c>
      <c r="B6" s="241"/>
      <c r="C6" s="241"/>
      <c r="D6" s="241"/>
      <c r="E6" s="241"/>
      <c r="F6" s="241"/>
      <c r="G6" s="241"/>
      <c r="H6" s="241"/>
      <c r="I6" s="241"/>
      <c r="J6" s="242"/>
      <c r="K6" s="243" t="s">
        <v>121</v>
      </c>
      <c r="L6" s="244"/>
    </row>
    <row r="7" spans="1:13" ht="25.5" customHeight="1" thickBot="1" x14ac:dyDescent="0.25">
      <c r="A7" s="98" t="s">
        <v>10</v>
      </c>
      <c r="B7" s="99" t="s">
        <v>109</v>
      </c>
      <c r="C7" s="100" t="s">
        <v>110</v>
      </c>
      <c r="D7" s="101" t="s">
        <v>111</v>
      </c>
      <c r="E7" s="102" t="s">
        <v>112</v>
      </c>
      <c r="F7" s="102" t="s">
        <v>113</v>
      </c>
      <c r="G7" s="102" t="s">
        <v>122</v>
      </c>
      <c r="H7" s="102" t="s">
        <v>123</v>
      </c>
      <c r="I7" s="102" t="s">
        <v>126</v>
      </c>
      <c r="J7" s="102" t="s">
        <v>127</v>
      </c>
      <c r="K7" s="102" t="s">
        <v>128</v>
      </c>
      <c r="L7" s="103" t="s">
        <v>114</v>
      </c>
    </row>
    <row r="8" spans="1:13" x14ac:dyDescent="0.2">
      <c r="A8" s="237">
        <v>1</v>
      </c>
      <c r="B8" s="249" t="str">
        <f>'planilha de custo-PRAÇA LIMAS'!C10</f>
        <v>PLACAS</v>
      </c>
      <c r="C8" s="251">
        <f>'planilha de custo-PRAÇA LIMAS'!I13</f>
        <v>693.88</v>
      </c>
      <c r="D8" s="104" t="s">
        <v>63</v>
      </c>
      <c r="E8" s="105">
        <f>(E9/L$15)*100</f>
        <v>0.47157155086336983</v>
      </c>
      <c r="F8" s="105"/>
      <c r="G8" s="105"/>
      <c r="H8" s="105"/>
      <c r="I8" s="105"/>
      <c r="J8" s="105"/>
      <c r="K8" s="105">
        <f>(K9/L$15)*100</f>
        <v>0</v>
      </c>
      <c r="L8" s="106">
        <f t="shared" ref="L8:L13" si="0">SUM(E8:K8)</f>
        <v>0.47157155086336983</v>
      </c>
    </row>
    <row r="9" spans="1:13" x14ac:dyDescent="0.2">
      <c r="A9" s="237"/>
      <c r="B9" s="250"/>
      <c r="C9" s="252"/>
      <c r="D9" s="104" t="s">
        <v>64</v>
      </c>
      <c r="E9" s="107">
        <f>C8</f>
        <v>693.88</v>
      </c>
      <c r="F9" s="107"/>
      <c r="G9" s="107"/>
      <c r="H9" s="107"/>
      <c r="I9" s="107"/>
      <c r="J9" s="107"/>
      <c r="K9" s="107">
        <f>C8-E9</f>
        <v>0</v>
      </c>
      <c r="L9" s="106">
        <f t="shared" si="0"/>
        <v>693.88</v>
      </c>
    </row>
    <row r="10" spans="1:13" ht="14.25" customHeight="1" x14ac:dyDescent="0.2">
      <c r="A10" s="237">
        <v>2</v>
      </c>
      <c r="B10" s="238" t="str">
        <f>'planilha de custo-PRAÇA LIMAS'!C14</f>
        <v>PAVIMENTAÇÃO VIA EXTERNA</v>
      </c>
      <c r="C10" s="245">
        <f>'planilha de custo-PRAÇA LIMAS'!I21</f>
        <v>44228.490000000005</v>
      </c>
      <c r="D10" s="104" t="s">
        <v>63</v>
      </c>
      <c r="E10" s="105">
        <f>(E11/L$15)*100</f>
        <v>4.2815771753606242</v>
      </c>
      <c r="F10" s="105">
        <f>(F11/L$15)*100</f>
        <v>4.2815771753606242</v>
      </c>
      <c r="G10" s="105">
        <f>(G11/L$15)*100</f>
        <v>4.2815771753606242</v>
      </c>
      <c r="H10" s="105">
        <f>(H11/L$15)*100</f>
        <v>4.2815771753606242</v>
      </c>
      <c r="I10" s="105">
        <f>(J11/L$15)*100</f>
        <v>4.2815771753606242</v>
      </c>
      <c r="J10" s="105">
        <f>(J11/L$15)*100</f>
        <v>4.2815771753606242</v>
      </c>
      <c r="K10" s="105">
        <f>(K11/L$15)*100</f>
        <v>4.3689009612752443</v>
      </c>
      <c r="L10" s="106">
        <f>SUM(E10:K10)</f>
        <v>30.05836401343899</v>
      </c>
    </row>
    <row r="11" spans="1:13" ht="14.25" customHeight="1" x14ac:dyDescent="0.2">
      <c r="A11" s="237"/>
      <c r="B11" s="239"/>
      <c r="C11" s="246"/>
      <c r="D11" s="104" t="s">
        <v>64</v>
      </c>
      <c r="E11" s="108">
        <v>6300</v>
      </c>
      <c r="F11" s="108">
        <v>6300</v>
      </c>
      <c r="G11" s="108">
        <v>6300</v>
      </c>
      <c r="H11" s="108">
        <v>6300</v>
      </c>
      <c r="I11" s="108">
        <v>6300</v>
      </c>
      <c r="J11" s="108">
        <v>6300</v>
      </c>
      <c r="K11" s="108">
        <f>C10-J11-I11-H11-G11-F11-E11</f>
        <v>6428.4900000000052</v>
      </c>
      <c r="L11" s="106">
        <f t="shared" si="0"/>
        <v>44228.490000000005</v>
      </c>
    </row>
    <row r="12" spans="1:13" ht="15" customHeight="1" x14ac:dyDescent="0.2">
      <c r="A12" s="237">
        <v>4</v>
      </c>
      <c r="B12" s="238" t="str">
        <f>'planilha de custo-PRAÇA LIMAS'!C22</f>
        <v>PRAÇA E PISOS</v>
      </c>
      <c r="C12" s="245">
        <f>'planilha de custo-PRAÇA LIMAS'!I28</f>
        <v>102219.67</v>
      </c>
      <c r="D12" s="104" t="s">
        <v>63</v>
      </c>
      <c r="E12" s="105">
        <f>(E13/L$15)*100</f>
        <v>9.9223852000420809</v>
      </c>
      <c r="F12" s="105">
        <f>(F13/L$15)*100</f>
        <v>9.9223852000420809</v>
      </c>
      <c r="G12" s="105">
        <f>(G13/L$15)*100</f>
        <v>9.9223852000420809</v>
      </c>
      <c r="H12" s="105">
        <f>(H13/L$15)*100</f>
        <v>9.9223852000420809</v>
      </c>
      <c r="I12" s="105">
        <f>(I13/L$15)*100</f>
        <v>9.9223852000420809</v>
      </c>
      <c r="J12" s="105">
        <f>(J13/L$15)*100</f>
        <v>9.9223852000420809</v>
      </c>
      <c r="K12" s="105">
        <f>(K13/L$15)*100</f>
        <v>9.9357532354451514</v>
      </c>
      <c r="L12" s="106">
        <f>SUM(E12:K12)</f>
        <v>69.470064435697637</v>
      </c>
    </row>
    <row r="13" spans="1:13" ht="15" customHeight="1" thickBot="1" x14ac:dyDescent="0.25">
      <c r="A13" s="237"/>
      <c r="B13" s="239"/>
      <c r="C13" s="246"/>
      <c r="D13" s="104" t="s">
        <v>64</v>
      </c>
      <c r="E13" s="108">
        <v>14600</v>
      </c>
      <c r="F13" s="108">
        <v>14600</v>
      </c>
      <c r="G13" s="108">
        <v>14600</v>
      </c>
      <c r="H13" s="108">
        <v>14600</v>
      </c>
      <c r="I13" s="108">
        <v>14600</v>
      </c>
      <c r="J13" s="108">
        <v>14600</v>
      </c>
      <c r="K13" s="108">
        <f>C12-J13-I13-H13-G13-F13-E13</f>
        <v>14619.669999999998</v>
      </c>
      <c r="L13" s="106">
        <f t="shared" si="0"/>
        <v>102219.67</v>
      </c>
    </row>
    <row r="14" spans="1:13" ht="12" customHeight="1" x14ac:dyDescent="0.2">
      <c r="A14" s="233" t="s">
        <v>115</v>
      </c>
      <c r="B14" s="234"/>
      <c r="C14" s="247">
        <f>SUM(C8:C13)</f>
        <v>147142.04</v>
      </c>
      <c r="D14" s="109" t="s">
        <v>63</v>
      </c>
      <c r="E14" s="110">
        <f>SUM(E12,E10,E8)</f>
        <v>14.675533926266075</v>
      </c>
      <c r="F14" s="110">
        <f t="shared" ref="F14:K14" si="1">SUM(F12,F10,F8)</f>
        <v>14.203962375402705</v>
      </c>
      <c r="G14" s="110">
        <f t="shared" si="1"/>
        <v>14.203962375402705</v>
      </c>
      <c r="H14" s="110">
        <f t="shared" si="1"/>
        <v>14.203962375402705</v>
      </c>
      <c r="I14" s="110">
        <f t="shared" si="1"/>
        <v>14.203962375402705</v>
      </c>
      <c r="J14" s="110">
        <f t="shared" si="1"/>
        <v>14.203962375402705</v>
      </c>
      <c r="K14" s="110">
        <f t="shared" si="1"/>
        <v>14.304654196720396</v>
      </c>
      <c r="L14" s="110">
        <f>SUM(L12,L10,L8)</f>
        <v>100</v>
      </c>
      <c r="M14" s="124"/>
    </row>
    <row r="15" spans="1:13" ht="13.5" thickBot="1" x14ac:dyDescent="0.25">
      <c r="A15" s="235"/>
      <c r="B15" s="236"/>
      <c r="C15" s="248"/>
      <c r="D15" s="111" t="s">
        <v>64</v>
      </c>
      <c r="E15" s="112">
        <f>SUM(E13,E11,E9)</f>
        <v>21593.88</v>
      </c>
      <c r="F15" s="112">
        <f t="shared" ref="F15:K15" si="2">SUM(F13,F11,F9)</f>
        <v>20900</v>
      </c>
      <c r="G15" s="112">
        <f t="shared" si="2"/>
        <v>20900</v>
      </c>
      <c r="H15" s="112">
        <f t="shared" si="2"/>
        <v>20900</v>
      </c>
      <c r="I15" s="112">
        <f t="shared" si="2"/>
        <v>20900</v>
      </c>
      <c r="J15" s="112">
        <f t="shared" si="2"/>
        <v>20900</v>
      </c>
      <c r="K15" s="112">
        <f t="shared" si="2"/>
        <v>21048.160000000003</v>
      </c>
      <c r="L15" s="113">
        <f>SUM(L13,L11,L9)</f>
        <v>147142.04</v>
      </c>
    </row>
    <row r="16" spans="1:13" ht="13.5" thickBot="1" x14ac:dyDescent="0.25">
      <c r="A16" s="210"/>
      <c r="B16" s="211"/>
      <c r="C16" s="211"/>
      <c r="D16" s="211"/>
      <c r="E16" s="211"/>
      <c r="F16" s="211"/>
      <c r="G16" s="211"/>
      <c r="H16" s="211"/>
      <c r="I16" s="211"/>
      <c r="J16" s="211"/>
      <c r="K16" s="211"/>
      <c r="L16" s="212"/>
    </row>
    <row r="17" spans="1:12" x14ac:dyDescent="0.2">
      <c r="A17" s="213" t="s">
        <v>116</v>
      </c>
      <c r="B17" s="214"/>
      <c r="C17" s="214"/>
      <c r="D17" s="214"/>
      <c r="E17" s="215" t="s">
        <v>117</v>
      </c>
      <c r="F17" s="216"/>
      <c r="G17" s="216"/>
      <c r="H17" s="216"/>
      <c r="I17" s="216"/>
      <c r="J17" s="216"/>
      <c r="K17" s="216"/>
      <c r="L17" s="217"/>
    </row>
    <row r="18" spans="1:12" ht="18" customHeight="1" x14ac:dyDescent="0.2">
      <c r="A18" s="114"/>
      <c r="B18" s="115"/>
      <c r="C18" s="115"/>
      <c r="D18" s="115"/>
      <c r="E18" s="218"/>
      <c r="F18" s="219"/>
      <c r="G18" s="219"/>
      <c r="H18" s="219"/>
      <c r="I18" s="219"/>
      <c r="J18" s="219"/>
      <c r="K18" s="219"/>
      <c r="L18" s="220"/>
    </row>
    <row r="19" spans="1:12" ht="18" customHeight="1" x14ac:dyDescent="0.2">
      <c r="A19" s="114"/>
      <c r="B19" s="115"/>
      <c r="C19" s="115"/>
      <c r="D19" s="116"/>
      <c r="E19" s="218"/>
      <c r="F19" s="219"/>
      <c r="G19" s="219"/>
      <c r="H19" s="219"/>
      <c r="I19" s="219"/>
      <c r="J19" s="219"/>
      <c r="K19" s="219"/>
      <c r="L19" s="220"/>
    </row>
    <row r="20" spans="1:12" ht="18" customHeight="1" x14ac:dyDescent="0.2">
      <c r="A20" s="221" t="s">
        <v>61</v>
      </c>
      <c r="B20" s="133"/>
      <c r="C20" s="115"/>
      <c r="D20" s="116"/>
      <c r="E20" s="218"/>
      <c r="F20" s="219"/>
      <c r="G20" s="219"/>
      <c r="H20" s="219"/>
      <c r="I20" s="219"/>
      <c r="J20" s="219"/>
      <c r="K20" s="219"/>
      <c r="L20" s="220"/>
    </row>
    <row r="21" spans="1:12" ht="14.25" customHeight="1" thickBot="1" x14ac:dyDescent="0.25">
      <c r="A21" s="222" t="s">
        <v>118</v>
      </c>
      <c r="B21" s="223"/>
      <c r="C21" s="223"/>
      <c r="D21" s="223"/>
      <c r="E21" s="218"/>
      <c r="F21" s="219"/>
      <c r="G21" s="219"/>
      <c r="H21" s="219"/>
      <c r="I21" s="219"/>
      <c r="J21" s="219"/>
      <c r="K21" s="219"/>
      <c r="L21" s="220"/>
    </row>
    <row r="22" spans="1:12" x14ac:dyDescent="0.2">
      <c r="A22" s="117"/>
      <c r="B22" s="118"/>
      <c r="C22" s="118"/>
      <c r="D22" s="118"/>
      <c r="E22" s="114"/>
      <c r="F22" s="128"/>
      <c r="G22" s="128"/>
      <c r="H22" s="128"/>
      <c r="I22" s="115"/>
      <c r="J22" s="115"/>
      <c r="K22" s="115"/>
      <c r="L22" s="119"/>
    </row>
    <row r="23" spans="1:12" x14ac:dyDescent="0.2">
      <c r="A23" s="114"/>
      <c r="B23" s="115"/>
      <c r="C23" s="115"/>
      <c r="D23" s="115"/>
      <c r="E23" s="114"/>
      <c r="F23" s="253"/>
      <c r="G23" s="128"/>
      <c r="H23" s="128"/>
      <c r="I23" s="115"/>
      <c r="J23" s="115"/>
      <c r="K23" s="115"/>
      <c r="L23" s="120"/>
    </row>
    <row r="24" spans="1:12" ht="18" customHeight="1" x14ac:dyDescent="0.2">
      <c r="A24" s="114"/>
      <c r="B24" s="115"/>
      <c r="C24" s="115"/>
      <c r="D24" s="115"/>
      <c r="E24" s="114"/>
      <c r="F24" s="128"/>
      <c r="G24" s="128"/>
      <c r="H24" s="128"/>
      <c r="I24" s="115"/>
      <c r="J24" s="115"/>
      <c r="K24" s="115"/>
      <c r="L24" s="119"/>
    </row>
    <row r="25" spans="1:12" ht="14.25" customHeight="1" x14ac:dyDescent="0.2">
      <c r="A25" s="206" t="s">
        <v>119</v>
      </c>
      <c r="B25" s="207"/>
      <c r="C25" s="115"/>
      <c r="D25" s="115"/>
      <c r="E25" s="114"/>
      <c r="F25" s="128"/>
      <c r="G25" s="128"/>
      <c r="H25" s="128"/>
      <c r="I25" s="115"/>
      <c r="J25" s="115"/>
      <c r="K25" s="115"/>
      <c r="L25" s="119"/>
    </row>
    <row r="26" spans="1:12" ht="18" customHeight="1" thickBot="1" x14ac:dyDescent="0.25">
      <c r="A26" s="208" t="s">
        <v>120</v>
      </c>
      <c r="B26" s="209"/>
      <c r="C26" s="121"/>
      <c r="D26" s="121"/>
      <c r="E26" s="122"/>
      <c r="F26" s="129"/>
      <c r="G26" s="129"/>
      <c r="H26" s="129"/>
      <c r="I26" s="121"/>
      <c r="J26" s="121"/>
      <c r="K26" s="121"/>
      <c r="L26" s="123"/>
    </row>
  </sheetData>
  <mergeCells count="22">
    <mergeCell ref="A1:L1"/>
    <mergeCell ref="A2:L5"/>
    <mergeCell ref="A14:B15"/>
    <mergeCell ref="A12:A13"/>
    <mergeCell ref="B12:B13"/>
    <mergeCell ref="A6:J6"/>
    <mergeCell ref="K6:L6"/>
    <mergeCell ref="C12:C13"/>
    <mergeCell ref="C14:C15"/>
    <mergeCell ref="A8:A9"/>
    <mergeCell ref="B8:B9"/>
    <mergeCell ref="C8:C9"/>
    <mergeCell ref="A10:A11"/>
    <mergeCell ref="B10:B11"/>
    <mergeCell ref="C10:C11"/>
    <mergeCell ref="A25:B25"/>
    <mergeCell ref="A26:B26"/>
    <mergeCell ref="A16:L16"/>
    <mergeCell ref="A17:D17"/>
    <mergeCell ref="E17:L21"/>
    <mergeCell ref="A20:B20"/>
    <mergeCell ref="A21:D21"/>
  </mergeCells>
  <pageMargins left="0.51181102362204722" right="0.51181102362204722" top="0.78740157480314965" bottom="0.78740157480314965" header="0.31496062992125984" footer="0.31496062992125984"/>
  <pageSetup paperSize="9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2</vt:i4>
      </vt:variant>
    </vt:vector>
  </HeadingPairs>
  <TitlesOfParts>
    <vt:vector size="6" baseType="lpstr">
      <vt:lpstr>planilha de custo-PRAÇA LIMAS</vt:lpstr>
      <vt:lpstr>Composição</vt:lpstr>
      <vt:lpstr>BDI</vt:lpstr>
      <vt:lpstr>CRONO-FF</vt:lpstr>
      <vt:lpstr>'planilha de custo-PRAÇA LIMAS'!Area_de_impressao</vt:lpstr>
      <vt:lpstr>'planilha de custo-PRAÇA LIMAS'!Titulos_de_impressao</vt:lpstr>
    </vt:vector>
  </TitlesOfParts>
  <Company>FNDE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Herton Cavalcanti</dc:creator>
  <cp:lastModifiedBy>Thiago</cp:lastModifiedBy>
  <cp:lastPrinted>2015-10-02T17:43:41Z</cp:lastPrinted>
  <dcterms:created xsi:type="dcterms:W3CDTF">2009-07-02T17:29:30Z</dcterms:created>
  <dcterms:modified xsi:type="dcterms:W3CDTF">2015-10-02T17:43:58Z</dcterms:modified>
</cp:coreProperties>
</file>